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pkanexcelexpert.sharepoint.com/sites/PK_AnExcelExpert_Team/PK_Team/3. Excel Tools and Templates/9. KPI Dashboards/96. Interior Design KPI Dashboard/"/>
    </mc:Choice>
  </mc:AlternateContent>
  <xr:revisionPtr revIDLastSave="229" documentId="8_{2CE27278-D2DB-4604-9989-207574C89913}" xr6:coauthVersionLast="47" xr6:coauthVersionMax="47" xr10:uidLastSave="{15433975-E4BA-4D4E-9AEA-DF2D3E726D07}"/>
  <bookViews>
    <workbookView xWindow="-108" yWindow="-108" windowWidth="23256" windowHeight="12456" tabRatio="773" xr2:uid="{2BEE9236-0790-4097-912F-5B829E2548C9}"/>
  </bookViews>
  <sheets>
    <sheet name="Home" sheetId="9" r:id="rId1"/>
    <sheet name="KPI Dashboard" sheetId="2" r:id="rId2"/>
    <sheet name="Trends" sheetId="7" r:id="rId3"/>
    <sheet name="KPI Input_ Actual" sheetId="3" r:id="rId4"/>
    <sheet name="KPI Input - Target" sheetId="4" r:id="rId5"/>
    <sheet name="KPI Input - PY" sheetId="5" r:id="rId6"/>
    <sheet name="KPI Definition" sheetId="1" r:id="rId7"/>
    <sheet name="Support" sheetId="8" state="hidden" r:id="rId8"/>
  </sheets>
  <definedNames>
    <definedName name="_xlnm._FilterDatabase" localSheetId="6" hidden="1">'KPI Definition'!$A$1:$G$13</definedName>
    <definedName name="_xlnm._FilterDatabase" localSheetId="5" hidden="1">'KPI Input - PY'!$A$1:$AB$14</definedName>
    <definedName name="_xlnm._FilterDatabase" localSheetId="4" hidden="1">'KPI Input - Target'!$A$1:$AB$14</definedName>
    <definedName name="_xlnm._FilterDatabase" localSheetId="3" hidden="1">'KPI Input_ Actual'!$A$1:$AB$14</definedName>
    <definedName name="Down_Arrow">Support!$P$2</definedName>
    <definedName name="KPI_Details">IF('KPI Definition'!XFD1048573="","",'KPI Definition'!XFD1048573)</definedName>
    <definedName name="KPI_Name">OFFSET('KPI Definition'!$C$2,,,COUNTA('KPI Definition'!$C$2:$C$1048576))</definedName>
    <definedName name="MTD_Actual">VLOOKUP('KPI Dashboard'!$D1,'KPI Input_ Actual'!$C:$AB,MATCH('KPI Dashboard'!$D$3,'KPI Input_ Actual'!$C$1:$XFD$1,0),0)</definedName>
    <definedName name="MTD_PY">VLOOKUP('KPI Dashboard'!$D1,'KPI Input - PY'!$C:$XFD,MATCH(PY_Month,'KPI Input - PY'!$C$1:$XFD$1,0),0)</definedName>
    <definedName name="MTD_Target">VLOOKUP('KPI Dashboard'!$D1,'KPI Input - Target'!$C:$XFD,MATCH('KPI Dashboard'!$D$3,'KPI Input - Target'!$C$1:$XFD$1,0),0)</definedName>
    <definedName name="PY_Month">DATE(YEAR('KPI Dashboard'!$D$3)-1,MONTH('KPI Dashboard'!$D$3),DAY('KPI Dashboard'!$D$3))</definedName>
    <definedName name="Up_Arrow">Support!$O$2</definedName>
    <definedName name="Up_Down_Arrorw">IF('KPI Dashboard'!B1="","",IF('KPI Dashboard'!B1&gt;1,Up_Arrow,Down_Arrow))</definedName>
    <definedName name="YTD_Actual">VLOOKUP('KPI Dashboard'!$D1,'KPI Input_ Actual'!$C:$XFD,MATCH('KPI Dashboard'!$D$3,'KPI Input_ Actual'!$C$1:$XFD$1,0)+1,0)</definedName>
    <definedName name="YTD_PY">VLOOKUP('KPI Dashboard'!$D1,'KPI Input - PY'!$C:$XFD,MATCH(PY_Month,'KPI Input - PY'!$C$1:$XFD$1,0)+1,0)</definedName>
    <definedName name="YTD_Target">VLOOKUP('KPI Dashboard'!$D1,'KPI Input - Target'!$C:$XFD,MATCH('KPI Dashboard'!$D$3,'KPI Input - Target'!$C$1:$XFD$1,0)+1,0)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" l="1"/>
  <c r="P2" i="8"/>
  <c r="O2" i="8"/>
  <c r="E1" i="5"/>
  <c r="G1" i="5" s="1"/>
  <c r="E1" i="4"/>
  <c r="K1" i="8"/>
  <c r="K5" i="7"/>
  <c r="C5" i="7"/>
  <c r="U3" i="7"/>
  <c r="Q3" i="7"/>
  <c r="L1" i="8"/>
  <c r="K3" i="7"/>
  <c r="D31" i="5"/>
  <c r="C31" i="5"/>
  <c r="B31" i="5"/>
  <c r="A31" i="5"/>
  <c r="D30" i="5"/>
  <c r="C30" i="5"/>
  <c r="B30" i="5"/>
  <c r="A30" i="5"/>
  <c r="D29" i="5"/>
  <c r="C29" i="5"/>
  <c r="B29" i="5"/>
  <c r="A29" i="5"/>
  <c r="D28" i="5"/>
  <c r="C28" i="5"/>
  <c r="B28" i="5"/>
  <c r="A28" i="5"/>
  <c r="D27" i="5"/>
  <c r="C27" i="5"/>
  <c r="B27" i="5"/>
  <c r="A27" i="5"/>
  <c r="D26" i="5"/>
  <c r="C26" i="5"/>
  <c r="B26" i="5"/>
  <c r="A26" i="5"/>
  <c r="D25" i="5"/>
  <c r="C25" i="5"/>
  <c r="B25" i="5"/>
  <c r="A25" i="5"/>
  <c r="D24" i="5"/>
  <c r="C24" i="5"/>
  <c r="B24" i="5"/>
  <c r="A24" i="5"/>
  <c r="D23" i="5"/>
  <c r="C23" i="5"/>
  <c r="B23" i="5"/>
  <c r="A23" i="5"/>
  <c r="D22" i="5"/>
  <c r="C22" i="5"/>
  <c r="B22" i="5"/>
  <c r="A22" i="5"/>
  <c r="D21" i="5"/>
  <c r="C21" i="5"/>
  <c r="B21" i="5"/>
  <c r="A21" i="5"/>
  <c r="D20" i="5"/>
  <c r="C20" i="5"/>
  <c r="B20" i="5"/>
  <c r="A20" i="5"/>
  <c r="D19" i="5"/>
  <c r="C19" i="5"/>
  <c r="B19" i="5"/>
  <c r="A19" i="5"/>
  <c r="D18" i="5"/>
  <c r="C18" i="5"/>
  <c r="B18" i="5"/>
  <c r="A18" i="5"/>
  <c r="D17" i="5"/>
  <c r="C17" i="5"/>
  <c r="B17" i="5"/>
  <c r="A17" i="5"/>
  <c r="D16" i="5"/>
  <c r="C16" i="5"/>
  <c r="B16" i="5"/>
  <c r="A16" i="5"/>
  <c r="D15" i="5"/>
  <c r="C15" i="5"/>
  <c r="B15" i="5"/>
  <c r="A15" i="5"/>
  <c r="D14" i="5"/>
  <c r="C14" i="5"/>
  <c r="B14" i="5"/>
  <c r="A14" i="5"/>
  <c r="D13" i="5"/>
  <c r="C13" i="5"/>
  <c r="B13" i="5"/>
  <c r="A13" i="5"/>
  <c r="D12" i="5"/>
  <c r="C12" i="5"/>
  <c r="B12" i="5"/>
  <c r="A12" i="5"/>
  <c r="D11" i="5"/>
  <c r="C11" i="5"/>
  <c r="B11" i="5"/>
  <c r="A11" i="5"/>
  <c r="D10" i="5"/>
  <c r="C10" i="5"/>
  <c r="B10" i="5"/>
  <c r="A10" i="5"/>
  <c r="D9" i="5"/>
  <c r="C9" i="5"/>
  <c r="B9" i="5"/>
  <c r="A9" i="5"/>
  <c r="D8" i="5"/>
  <c r="C8" i="5"/>
  <c r="B8" i="5"/>
  <c r="A8" i="5"/>
  <c r="D7" i="5"/>
  <c r="C7" i="5"/>
  <c r="B7" i="5"/>
  <c r="A7" i="5"/>
  <c r="D6" i="5"/>
  <c r="C6" i="5"/>
  <c r="B6" i="5"/>
  <c r="A6" i="5"/>
  <c r="D5" i="5"/>
  <c r="C5" i="5"/>
  <c r="B5" i="5"/>
  <c r="A5" i="5"/>
  <c r="D4" i="5"/>
  <c r="C4" i="5"/>
  <c r="B4" i="5"/>
  <c r="A4" i="5"/>
  <c r="D3" i="5"/>
  <c r="C3" i="5"/>
  <c r="B3" i="5"/>
  <c r="A3" i="5"/>
  <c r="D31" i="4"/>
  <c r="C31" i="4"/>
  <c r="B31" i="4"/>
  <c r="A31" i="4"/>
  <c r="D30" i="4"/>
  <c r="C30" i="4"/>
  <c r="B30" i="4"/>
  <c r="A30" i="4"/>
  <c r="D29" i="4"/>
  <c r="C29" i="4"/>
  <c r="B29" i="4"/>
  <c r="A29" i="4"/>
  <c r="D28" i="4"/>
  <c r="C28" i="4"/>
  <c r="B28" i="4"/>
  <c r="A28" i="4"/>
  <c r="D27" i="4"/>
  <c r="C27" i="4"/>
  <c r="B27" i="4"/>
  <c r="A27" i="4"/>
  <c r="D26" i="4"/>
  <c r="C26" i="4"/>
  <c r="B26" i="4"/>
  <c r="A26" i="4"/>
  <c r="D25" i="4"/>
  <c r="C25" i="4"/>
  <c r="B25" i="4"/>
  <c r="A25" i="4"/>
  <c r="D24" i="4"/>
  <c r="C24" i="4"/>
  <c r="B24" i="4"/>
  <c r="A24" i="4"/>
  <c r="D23" i="4"/>
  <c r="C23" i="4"/>
  <c r="B23" i="4"/>
  <c r="A23" i="4"/>
  <c r="D22" i="4"/>
  <c r="C22" i="4"/>
  <c r="B22" i="4"/>
  <c r="A22" i="4"/>
  <c r="D21" i="4"/>
  <c r="C21" i="4"/>
  <c r="B21" i="4"/>
  <c r="A21" i="4"/>
  <c r="D20" i="4"/>
  <c r="C20" i="4"/>
  <c r="B20" i="4"/>
  <c r="A20" i="4"/>
  <c r="D19" i="4"/>
  <c r="C19" i="4"/>
  <c r="B19" i="4"/>
  <c r="A19" i="4"/>
  <c r="D18" i="4"/>
  <c r="C18" i="4"/>
  <c r="B18" i="4"/>
  <c r="A18" i="4"/>
  <c r="D17" i="4"/>
  <c r="C17" i="4"/>
  <c r="B17" i="4"/>
  <c r="A17" i="4"/>
  <c r="D16" i="4"/>
  <c r="C16" i="4"/>
  <c r="B16" i="4"/>
  <c r="A16" i="4"/>
  <c r="D15" i="4"/>
  <c r="C15" i="4"/>
  <c r="B15" i="4"/>
  <c r="A15" i="4"/>
  <c r="D14" i="4"/>
  <c r="C14" i="4"/>
  <c r="B14" i="4"/>
  <c r="A14" i="4"/>
  <c r="D13" i="4"/>
  <c r="C13" i="4"/>
  <c r="B13" i="4"/>
  <c r="A13" i="4"/>
  <c r="D12" i="4"/>
  <c r="C12" i="4"/>
  <c r="B12" i="4"/>
  <c r="A12" i="4"/>
  <c r="D11" i="4"/>
  <c r="C11" i="4"/>
  <c r="B11" i="4"/>
  <c r="A11" i="4"/>
  <c r="D10" i="4"/>
  <c r="C10" i="4"/>
  <c r="B10" i="4"/>
  <c r="A10" i="4"/>
  <c r="D9" i="4"/>
  <c r="C9" i="4"/>
  <c r="B9" i="4"/>
  <c r="A9" i="4"/>
  <c r="D8" i="4"/>
  <c r="C8" i="4"/>
  <c r="B8" i="4"/>
  <c r="A8" i="4"/>
  <c r="D7" i="4"/>
  <c r="C7" i="4"/>
  <c r="B7" i="4"/>
  <c r="A7" i="4"/>
  <c r="D6" i="4"/>
  <c r="C6" i="4"/>
  <c r="B6" i="4"/>
  <c r="A6" i="4"/>
  <c r="D5" i="4"/>
  <c r="C5" i="4"/>
  <c r="B5" i="4"/>
  <c r="A5" i="4"/>
  <c r="D4" i="4"/>
  <c r="C4" i="4"/>
  <c r="B4" i="4"/>
  <c r="A4" i="4"/>
  <c r="D3" i="4"/>
  <c r="C3" i="4"/>
  <c r="B3" i="4"/>
  <c r="A3" i="4"/>
  <c r="D31" i="3"/>
  <c r="C31" i="3"/>
  <c r="B31" i="3"/>
  <c r="A31" i="3"/>
  <c r="D30" i="3"/>
  <c r="C30" i="3"/>
  <c r="B30" i="3"/>
  <c r="A30" i="3"/>
  <c r="D29" i="3"/>
  <c r="C29" i="3"/>
  <c r="B29" i="3"/>
  <c r="A29" i="3"/>
  <c r="D28" i="3"/>
  <c r="C28" i="3"/>
  <c r="B28" i="3"/>
  <c r="A28" i="3"/>
  <c r="D27" i="3"/>
  <c r="C27" i="3"/>
  <c r="B27" i="3"/>
  <c r="A27" i="3"/>
  <c r="D26" i="3"/>
  <c r="C26" i="3"/>
  <c r="B26" i="3"/>
  <c r="A26" i="3"/>
  <c r="D25" i="3"/>
  <c r="C25" i="3"/>
  <c r="B25" i="3"/>
  <c r="A25" i="3"/>
  <c r="D24" i="3"/>
  <c r="C24" i="3"/>
  <c r="B24" i="3"/>
  <c r="A24" i="3"/>
  <c r="D23" i="3"/>
  <c r="C23" i="3"/>
  <c r="B23" i="3"/>
  <c r="A23" i="3"/>
  <c r="D22" i="3"/>
  <c r="C22" i="3"/>
  <c r="B22" i="3"/>
  <c r="A22" i="3"/>
  <c r="D21" i="3"/>
  <c r="C21" i="3"/>
  <c r="B21" i="3"/>
  <c r="A21" i="3"/>
  <c r="D20" i="3"/>
  <c r="C20" i="3"/>
  <c r="B20" i="3"/>
  <c r="A20" i="3"/>
  <c r="D19" i="3"/>
  <c r="C19" i="3"/>
  <c r="B19" i="3"/>
  <c r="A19" i="3"/>
  <c r="D18" i="3"/>
  <c r="C18" i="3"/>
  <c r="B18" i="3"/>
  <c r="A18" i="3"/>
  <c r="D17" i="3"/>
  <c r="C17" i="3"/>
  <c r="B17" i="3"/>
  <c r="A17" i="3"/>
  <c r="D16" i="3"/>
  <c r="C16" i="3"/>
  <c r="B16" i="3"/>
  <c r="A16" i="3"/>
  <c r="D15" i="3"/>
  <c r="C15" i="3"/>
  <c r="B15" i="3"/>
  <c r="A15" i="3"/>
  <c r="D14" i="3"/>
  <c r="C14" i="3"/>
  <c r="B14" i="3"/>
  <c r="A14" i="3"/>
  <c r="D13" i="3"/>
  <c r="C13" i="3"/>
  <c r="B13" i="3"/>
  <c r="A13" i="3"/>
  <c r="D12" i="3"/>
  <c r="C12" i="3"/>
  <c r="B12" i="3"/>
  <c r="A12" i="3"/>
  <c r="D11" i="3"/>
  <c r="C11" i="3"/>
  <c r="B11" i="3"/>
  <c r="A11" i="3"/>
  <c r="D10" i="3"/>
  <c r="C10" i="3"/>
  <c r="B10" i="3"/>
  <c r="A10" i="3"/>
  <c r="D9" i="3"/>
  <c r="C9" i="3"/>
  <c r="B9" i="3"/>
  <c r="A9" i="3"/>
  <c r="D8" i="3"/>
  <c r="C8" i="3"/>
  <c r="B8" i="3"/>
  <c r="A8" i="3"/>
  <c r="D7" i="3"/>
  <c r="C7" i="3"/>
  <c r="B7" i="3"/>
  <c r="A7" i="3"/>
  <c r="D6" i="3"/>
  <c r="C6" i="3"/>
  <c r="B6" i="3"/>
  <c r="A6" i="3"/>
  <c r="D5" i="3"/>
  <c r="C5" i="3"/>
  <c r="B5" i="3"/>
  <c r="A5" i="3"/>
  <c r="D4" i="3"/>
  <c r="C4" i="3"/>
  <c r="B4" i="3"/>
  <c r="A4" i="3"/>
  <c r="D3" i="3"/>
  <c r="C3" i="3"/>
  <c r="B3" i="3"/>
  <c r="A3" i="3"/>
  <c r="E9" i="2" a="1"/>
  <c r="E9" i="2" s="1"/>
  <c r="B32" i="2" a="1"/>
  <c r="B32" i="2" s="1"/>
  <c r="C32" i="2" a="1"/>
  <c r="C32" i="2" s="1"/>
  <c r="D32" i="2" a="1"/>
  <c r="D32" i="2" s="1"/>
  <c r="E32" i="2" a="1"/>
  <c r="E32" i="2" s="1"/>
  <c r="F32" i="2"/>
  <c r="B33" i="2" a="1"/>
  <c r="B33" i="2" s="1"/>
  <c r="C33" i="2" a="1"/>
  <c r="C33" i="2" s="1"/>
  <c r="D33" i="2" a="1"/>
  <c r="D33" i="2" s="1"/>
  <c r="E33" i="2" a="1"/>
  <c r="E33" i="2" s="1"/>
  <c r="F33" i="2"/>
  <c r="B34" i="2" a="1"/>
  <c r="B34" i="2" s="1"/>
  <c r="C34" i="2" a="1"/>
  <c r="C34" i="2" s="1"/>
  <c r="D34" i="2" a="1"/>
  <c r="D34" i="2" s="1"/>
  <c r="E34" i="2" a="1"/>
  <c r="E34" i="2" s="1"/>
  <c r="F34" i="2"/>
  <c r="B35" i="2" a="1"/>
  <c r="B35" i="2" s="1"/>
  <c r="C35" i="2" a="1"/>
  <c r="C35" i="2" s="1"/>
  <c r="D35" i="2" a="1"/>
  <c r="D35" i="2" s="1"/>
  <c r="E35" i="2" a="1"/>
  <c r="E35" i="2" s="1"/>
  <c r="F35" i="2"/>
  <c r="B3" i="8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6" i="2"/>
  <c r="E31" i="2" a="1"/>
  <c r="E31" i="2" s="1"/>
  <c r="E30" i="2" a="1"/>
  <c r="E30" i="2" s="1"/>
  <c r="E29" i="2" a="1"/>
  <c r="E29" i="2" s="1"/>
  <c r="E28" i="2" a="1"/>
  <c r="E28" i="2" s="1"/>
  <c r="E27" i="2" a="1"/>
  <c r="E27" i="2" s="1"/>
  <c r="E26" i="2" a="1"/>
  <c r="E26" i="2" s="1"/>
  <c r="E25" i="2" a="1"/>
  <c r="E25" i="2" s="1"/>
  <c r="E24" i="2" a="1"/>
  <c r="E24" i="2" s="1"/>
  <c r="E23" i="2" a="1"/>
  <c r="E23" i="2" s="1"/>
  <c r="E22" i="2" a="1"/>
  <c r="E22" i="2" s="1"/>
  <c r="E21" i="2" a="1"/>
  <c r="E21" i="2" s="1"/>
  <c r="E20" i="2" a="1"/>
  <c r="E20" i="2" s="1"/>
  <c r="E19" i="2" a="1"/>
  <c r="E19" i="2" s="1"/>
  <c r="E18" i="2" a="1"/>
  <c r="E18" i="2" s="1"/>
  <c r="E17" i="2" a="1"/>
  <c r="E17" i="2" s="1"/>
  <c r="E16" i="2" a="1"/>
  <c r="E16" i="2" s="1"/>
  <c r="E15" i="2" a="1"/>
  <c r="E15" i="2" s="1"/>
  <c r="E14" i="2" a="1"/>
  <c r="E14" i="2" s="1"/>
  <c r="E13" i="2" a="1"/>
  <c r="E13" i="2" s="1"/>
  <c r="E12" i="2" a="1"/>
  <c r="E12" i="2" s="1"/>
  <c r="E11" i="2" a="1"/>
  <c r="E11" i="2" s="1"/>
  <c r="E10" i="2" a="1"/>
  <c r="E10" i="2" s="1"/>
  <c r="E8" i="2" a="1"/>
  <c r="E8" i="2" s="1"/>
  <c r="E7" i="2" a="1"/>
  <c r="E7" i="2" s="1"/>
  <c r="E6" i="2" a="1"/>
  <c r="E6" i="2" s="1"/>
  <c r="D31" i="2" a="1"/>
  <c r="D31" i="2" s="1"/>
  <c r="C31" i="2" a="1"/>
  <c r="C31" i="2" s="1"/>
  <c r="B31" i="2" a="1"/>
  <c r="B31" i="2" s="1"/>
  <c r="D30" i="2" a="1"/>
  <c r="D30" i="2" s="1"/>
  <c r="C30" i="2" a="1"/>
  <c r="C30" i="2" s="1"/>
  <c r="B30" i="2" a="1"/>
  <c r="B30" i="2" s="1"/>
  <c r="D29" i="2" a="1"/>
  <c r="D29" i="2" s="1"/>
  <c r="C29" i="2" a="1"/>
  <c r="C29" i="2" s="1"/>
  <c r="B29" i="2" a="1"/>
  <c r="B29" i="2" s="1"/>
  <c r="D28" i="2" a="1"/>
  <c r="D28" i="2" s="1"/>
  <c r="C28" i="2" a="1"/>
  <c r="C28" i="2" s="1"/>
  <c r="B28" i="2" a="1"/>
  <c r="B28" i="2" s="1"/>
  <c r="D27" i="2" a="1"/>
  <c r="D27" i="2" s="1"/>
  <c r="C27" i="2" a="1"/>
  <c r="C27" i="2" s="1"/>
  <c r="B27" i="2" a="1"/>
  <c r="B27" i="2" s="1"/>
  <c r="D26" i="2" a="1"/>
  <c r="D26" i="2" s="1"/>
  <c r="C26" i="2" a="1"/>
  <c r="C26" i="2" s="1"/>
  <c r="B26" i="2" a="1"/>
  <c r="B26" i="2" s="1"/>
  <c r="D25" i="2" a="1"/>
  <c r="D25" i="2" s="1"/>
  <c r="C25" i="2" a="1"/>
  <c r="C25" i="2" s="1"/>
  <c r="B25" i="2" a="1"/>
  <c r="B25" i="2" s="1"/>
  <c r="D24" i="2" a="1"/>
  <c r="D24" i="2" s="1"/>
  <c r="C24" i="2" a="1"/>
  <c r="C24" i="2" s="1"/>
  <c r="B24" i="2" a="1"/>
  <c r="B24" i="2" s="1"/>
  <c r="D23" i="2" a="1"/>
  <c r="D23" i="2" s="1"/>
  <c r="C23" i="2" a="1"/>
  <c r="C23" i="2" s="1"/>
  <c r="B23" i="2" a="1"/>
  <c r="B23" i="2" s="1"/>
  <c r="D22" i="2" a="1"/>
  <c r="D22" i="2" s="1"/>
  <c r="C22" i="2" a="1"/>
  <c r="C22" i="2" s="1"/>
  <c r="B22" i="2" a="1"/>
  <c r="B22" i="2" s="1"/>
  <c r="D21" i="2" a="1"/>
  <c r="D21" i="2" s="1"/>
  <c r="C21" i="2" a="1"/>
  <c r="C21" i="2" s="1"/>
  <c r="B21" i="2" a="1"/>
  <c r="B21" i="2" s="1"/>
  <c r="D20" i="2" a="1"/>
  <c r="D20" i="2" s="1"/>
  <c r="C20" i="2" a="1"/>
  <c r="C20" i="2" s="1"/>
  <c r="B20" i="2" a="1"/>
  <c r="B20" i="2" s="1"/>
  <c r="D19" i="2" a="1"/>
  <c r="D19" i="2" s="1"/>
  <c r="C19" i="2" a="1"/>
  <c r="C19" i="2" s="1"/>
  <c r="B19" i="2" a="1"/>
  <c r="B19" i="2" s="1"/>
  <c r="D18" i="2" a="1"/>
  <c r="D18" i="2" s="1"/>
  <c r="C18" i="2" a="1"/>
  <c r="C18" i="2" s="1"/>
  <c r="B18" i="2" a="1"/>
  <c r="B18" i="2" s="1"/>
  <c r="D17" i="2" a="1"/>
  <c r="D17" i="2" s="1"/>
  <c r="C17" i="2" a="1"/>
  <c r="C17" i="2" s="1"/>
  <c r="B17" i="2" a="1"/>
  <c r="B17" i="2" s="1"/>
  <c r="D16" i="2" a="1"/>
  <c r="D16" i="2" s="1"/>
  <c r="C16" i="2" a="1"/>
  <c r="C16" i="2" s="1"/>
  <c r="B16" i="2" a="1"/>
  <c r="B16" i="2" s="1"/>
  <c r="D15" i="2" a="1"/>
  <c r="D15" i="2" s="1"/>
  <c r="C15" i="2" a="1"/>
  <c r="C15" i="2" s="1"/>
  <c r="B15" i="2" a="1"/>
  <c r="B15" i="2" s="1"/>
  <c r="D14" i="2" a="1"/>
  <c r="D14" i="2" s="1"/>
  <c r="C14" i="2" a="1"/>
  <c r="C14" i="2" s="1"/>
  <c r="B14" i="2" a="1"/>
  <c r="B14" i="2" s="1"/>
  <c r="D13" i="2" a="1"/>
  <c r="D13" i="2" s="1"/>
  <c r="C13" i="2" a="1"/>
  <c r="C13" i="2" s="1"/>
  <c r="B13" i="2" a="1"/>
  <c r="B13" i="2" s="1"/>
  <c r="D12" i="2" a="1"/>
  <c r="D12" i="2" s="1"/>
  <c r="C12" i="2" a="1"/>
  <c r="C12" i="2" s="1"/>
  <c r="B12" i="2" a="1"/>
  <c r="B12" i="2" s="1"/>
  <c r="D11" i="2" a="1"/>
  <c r="D11" i="2" s="1"/>
  <c r="C11" i="2" a="1"/>
  <c r="C11" i="2" s="1"/>
  <c r="B11" i="2" a="1"/>
  <c r="B11" i="2" s="1"/>
  <c r="D10" i="2" a="1"/>
  <c r="D10" i="2" s="1"/>
  <c r="C10" i="2" a="1"/>
  <c r="C10" i="2" s="1"/>
  <c r="B10" i="2" a="1"/>
  <c r="B10" i="2" s="1"/>
  <c r="D9" i="2" a="1"/>
  <c r="D9" i="2" s="1"/>
  <c r="C9" i="2" a="1"/>
  <c r="C9" i="2" s="1"/>
  <c r="B9" i="2" a="1"/>
  <c r="B9" i="2" s="1"/>
  <c r="D8" i="2" a="1"/>
  <c r="D8" i="2" s="1"/>
  <c r="C8" i="2" a="1"/>
  <c r="C8" i="2" s="1"/>
  <c r="B8" i="2" a="1"/>
  <c r="B8" i="2" s="1"/>
  <c r="D7" i="2" a="1"/>
  <c r="D7" i="2" s="1"/>
  <c r="C7" i="2" a="1"/>
  <c r="C7" i="2" s="1"/>
  <c r="B7" i="2" a="1"/>
  <c r="B7" i="2" s="1"/>
  <c r="D6" i="2" a="1"/>
  <c r="D6" i="2" s="1"/>
  <c r="C6" i="2" a="1"/>
  <c r="C6" i="2" s="1"/>
  <c r="B6" i="2" a="1"/>
  <c r="B6" i="2" s="1"/>
  <c r="G1" i="3"/>
  <c r="G1" i="4"/>
  <c r="I32" i="2" l="1" a="1"/>
  <c r="I32" i="2" s="1"/>
  <c r="Q32" i="2" a="1"/>
  <c r="Q32" i="2" s="1"/>
  <c r="H32" i="2" a="1"/>
  <c r="H32" i="2" s="1"/>
  <c r="T32" i="2" a="1"/>
  <c r="T32" i="2" s="1"/>
  <c r="L32" i="2" a="1"/>
  <c r="L32" i="2" s="1"/>
  <c r="P32" i="2" a="1"/>
  <c r="P32" i="2" s="1"/>
  <c r="L33" i="2" a="1"/>
  <c r="L33" i="2" s="1"/>
  <c r="Q33" i="2" a="1"/>
  <c r="Q33" i="2" s="1"/>
  <c r="H33" i="2" a="1"/>
  <c r="H33" i="2" s="1"/>
  <c r="I33" i="2" a="1"/>
  <c r="I33" i="2" s="1"/>
  <c r="P33" i="2" a="1"/>
  <c r="P33" i="2" s="1"/>
  <c r="T33" i="2" a="1"/>
  <c r="T33" i="2" s="1"/>
  <c r="I34" i="2" a="1"/>
  <c r="I34" i="2" s="1"/>
  <c r="P34" i="2" a="1"/>
  <c r="P34" i="2" s="1"/>
  <c r="T34" i="2" a="1"/>
  <c r="T34" i="2" s="1"/>
  <c r="Q34" i="2" a="1"/>
  <c r="Q34" i="2" s="1"/>
  <c r="H34" i="2" a="1"/>
  <c r="H34" i="2" s="1"/>
  <c r="L34" i="2" a="1"/>
  <c r="L34" i="2" s="1"/>
  <c r="L35" i="2" a="1"/>
  <c r="L35" i="2" s="1"/>
  <c r="I35" i="2" a="1"/>
  <c r="I35" i="2" s="1"/>
  <c r="H35" i="2" a="1"/>
  <c r="H35" i="2" s="1"/>
  <c r="Q35" i="2" a="1"/>
  <c r="Q35" i="2" s="1"/>
  <c r="P35" i="2" a="1"/>
  <c r="P35" i="2" s="1"/>
  <c r="T35" i="2" a="1"/>
  <c r="T35" i="2" s="1"/>
  <c r="Q31" i="2" a="1"/>
  <c r="Q31" i="2" s="1"/>
  <c r="I31" i="2" a="1"/>
  <c r="I31" i="2" s="1"/>
  <c r="L31" i="2" a="1"/>
  <c r="L31" i="2" s="1"/>
  <c r="T31" i="2" a="1"/>
  <c r="T31" i="2" s="1"/>
  <c r="P31" i="2" a="1"/>
  <c r="P31" i="2" s="1"/>
  <c r="H31" i="2" a="1"/>
  <c r="H31" i="2" s="1"/>
  <c r="L30" i="2" a="1"/>
  <c r="L30" i="2" s="1"/>
  <c r="I30" i="2" a="1"/>
  <c r="I30" i="2" s="1"/>
  <c r="Q30" i="2" a="1"/>
  <c r="Q30" i="2" s="1"/>
  <c r="T30" i="2" a="1"/>
  <c r="T30" i="2" s="1"/>
  <c r="H30" i="2" a="1"/>
  <c r="H30" i="2" s="1"/>
  <c r="P30" i="2" a="1"/>
  <c r="P30" i="2" s="1"/>
  <c r="L29" i="2" a="1"/>
  <c r="L29" i="2" s="1"/>
  <c r="P29" i="2" a="1"/>
  <c r="P29" i="2" s="1"/>
  <c r="H29" i="2" a="1"/>
  <c r="H29" i="2" s="1"/>
  <c r="Q29" i="2" a="1"/>
  <c r="Q29" i="2" s="1"/>
  <c r="I29" i="2" a="1"/>
  <c r="I29" i="2" s="1"/>
  <c r="T29" i="2" a="1"/>
  <c r="T29" i="2" s="1"/>
  <c r="H28" i="2" a="1"/>
  <c r="H28" i="2" s="1"/>
  <c r="T28" i="2" a="1"/>
  <c r="T28" i="2" s="1"/>
  <c r="L28" i="2" a="1"/>
  <c r="L28" i="2" s="1"/>
  <c r="I28" i="2" a="1"/>
  <c r="I28" i="2" s="1"/>
  <c r="P28" i="2" a="1"/>
  <c r="P28" i="2" s="1"/>
  <c r="Q28" i="2" a="1"/>
  <c r="Q28" i="2" s="1"/>
  <c r="Q27" i="2" a="1"/>
  <c r="Q27" i="2" s="1"/>
  <c r="T27" i="2" a="1"/>
  <c r="T27" i="2" s="1"/>
  <c r="L27" i="2" a="1"/>
  <c r="L27" i="2" s="1"/>
  <c r="P27" i="2" a="1"/>
  <c r="P27" i="2" s="1"/>
  <c r="H27" i="2" a="1"/>
  <c r="H27" i="2" s="1"/>
  <c r="I27" i="2" a="1"/>
  <c r="I27" i="2" s="1"/>
  <c r="I26" i="2" a="1"/>
  <c r="I26" i="2" s="1"/>
  <c r="L26" i="2" a="1"/>
  <c r="L26" i="2" s="1"/>
  <c r="H26" i="2" a="1"/>
  <c r="H26" i="2" s="1"/>
  <c r="P26" i="2" a="1"/>
  <c r="P26" i="2" s="1"/>
  <c r="T26" i="2" a="1"/>
  <c r="T26" i="2" s="1"/>
  <c r="Q26" i="2" a="1"/>
  <c r="Q26" i="2" s="1"/>
  <c r="T25" i="2" a="1"/>
  <c r="T25" i="2" s="1"/>
  <c r="I25" i="2" a="1"/>
  <c r="I25" i="2" s="1"/>
  <c r="L25" i="2" a="1"/>
  <c r="L25" i="2" s="1"/>
  <c r="P25" i="2" a="1"/>
  <c r="P25" i="2" s="1"/>
  <c r="Q25" i="2" a="1"/>
  <c r="Q25" i="2" s="1"/>
  <c r="H25" i="2" a="1"/>
  <c r="H25" i="2" s="1"/>
  <c r="T24" i="2" a="1"/>
  <c r="T24" i="2" s="1"/>
  <c r="P24" i="2" a="1"/>
  <c r="P24" i="2" s="1"/>
  <c r="H24" i="2" a="1"/>
  <c r="H24" i="2" s="1"/>
  <c r="I24" i="2" a="1"/>
  <c r="I24" i="2" s="1"/>
  <c r="Q24" i="2" a="1"/>
  <c r="Q24" i="2" s="1"/>
  <c r="L24" i="2" a="1"/>
  <c r="L24" i="2" s="1"/>
  <c r="H23" i="2" a="1"/>
  <c r="H23" i="2" s="1"/>
  <c r="L23" i="2" a="1"/>
  <c r="L23" i="2" s="1"/>
  <c r="T23" i="2" a="1"/>
  <c r="T23" i="2" s="1"/>
  <c r="I23" i="2" a="1"/>
  <c r="I23" i="2" s="1"/>
  <c r="Q23" i="2" a="1"/>
  <c r="Q23" i="2" s="1"/>
  <c r="P23" i="2" a="1"/>
  <c r="P23" i="2" s="1"/>
  <c r="H22" i="2" a="1"/>
  <c r="H22" i="2" s="1"/>
  <c r="Q22" i="2" a="1"/>
  <c r="Q22" i="2" s="1"/>
  <c r="T22" i="2" a="1"/>
  <c r="T22" i="2" s="1"/>
  <c r="L22" i="2" a="1"/>
  <c r="L22" i="2" s="1"/>
  <c r="P22" i="2" a="1"/>
  <c r="P22" i="2" s="1"/>
  <c r="I22" i="2" a="1"/>
  <c r="I22" i="2" s="1"/>
  <c r="I21" i="2" a="1"/>
  <c r="I21" i="2" s="1"/>
  <c r="L21" i="2" a="1"/>
  <c r="L21" i="2" s="1"/>
  <c r="T21" i="2" a="1"/>
  <c r="T21" i="2" s="1"/>
  <c r="H21" i="2" a="1"/>
  <c r="H21" i="2" s="1"/>
  <c r="P21" i="2" a="1"/>
  <c r="P21" i="2" s="1"/>
  <c r="Q21" i="2" a="1"/>
  <c r="Q21" i="2" s="1"/>
  <c r="T20" i="2" a="1"/>
  <c r="T20" i="2" s="1"/>
  <c r="H20" i="2" a="1"/>
  <c r="H20" i="2" s="1"/>
  <c r="L20" i="2" a="1"/>
  <c r="L20" i="2" s="1"/>
  <c r="I20" i="2" a="1"/>
  <c r="I20" i="2" s="1"/>
  <c r="P20" i="2" a="1"/>
  <c r="P20" i="2" s="1"/>
  <c r="Q20" i="2" a="1"/>
  <c r="Q20" i="2" s="1"/>
  <c r="I19" i="2" a="1"/>
  <c r="I19" i="2" s="1"/>
  <c r="T19" i="2" a="1"/>
  <c r="T19" i="2" s="1"/>
  <c r="L19" i="2" a="1"/>
  <c r="L19" i="2" s="1"/>
  <c r="P19" i="2" a="1"/>
  <c r="P19" i="2" s="1"/>
  <c r="H19" i="2" a="1"/>
  <c r="H19" i="2" s="1"/>
  <c r="Q19" i="2" a="1"/>
  <c r="Q19" i="2" s="1"/>
  <c r="H18" i="2" a="1"/>
  <c r="H18" i="2" s="1"/>
  <c r="Q18" i="2" a="1"/>
  <c r="Q18" i="2" s="1"/>
  <c r="L18" i="2" a="1"/>
  <c r="L18" i="2" s="1"/>
  <c r="P18" i="2" a="1"/>
  <c r="P18" i="2" s="1"/>
  <c r="I18" i="2" a="1"/>
  <c r="I18" i="2" s="1"/>
  <c r="T18" i="2" a="1"/>
  <c r="T18" i="2" s="1"/>
  <c r="G3" i="8"/>
  <c r="D3" i="8"/>
  <c r="A3" i="8"/>
  <c r="F3" i="8"/>
  <c r="B4" i="8"/>
  <c r="C3" i="8"/>
  <c r="I1" i="5"/>
  <c r="I1" i="4"/>
  <c r="I1" i="3"/>
  <c r="K21" i="2" l="1"/>
  <c r="J21" i="2" s="1" a="1"/>
  <c r="J21" i="2" s="1"/>
  <c r="N34" i="2"/>
  <c r="M34" i="2" s="1" a="1"/>
  <c r="M34" i="2" s="1"/>
  <c r="K34" i="2"/>
  <c r="J34" i="2" s="1" a="1"/>
  <c r="J34" i="2" s="1"/>
  <c r="K33" i="2"/>
  <c r="J33" i="2" s="1" a="1"/>
  <c r="J33" i="2" s="1"/>
  <c r="N33" i="2"/>
  <c r="M33" i="2" s="1" a="1"/>
  <c r="M33" i="2" s="1"/>
  <c r="S33" i="2"/>
  <c r="R33" i="2" s="1" a="1"/>
  <c r="R33" i="2" s="1"/>
  <c r="V33" i="2"/>
  <c r="U33" i="2" s="1" a="1"/>
  <c r="U33" i="2" s="1"/>
  <c r="K1" i="5"/>
  <c r="K1" i="4"/>
  <c r="E3" i="8"/>
  <c r="H3" i="8"/>
  <c r="G4" i="8"/>
  <c r="F4" i="8"/>
  <c r="D4" i="8"/>
  <c r="A4" i="8"/>
  <c r="K1" i="3"/>
  <c r="C4" i="8"/>
  <c r="B5" i="8"/>
  <c r="V34" i="2"/>
  <c r="U34" i="2" s="1" a="1"/>
  <c r="U34" i="2" s="1"/>
  <c r="S34" i="2"/>
  <c r="R34" i="2" s="1" a="1"/>
  <c r="R34" i="2" s="1"/>
  <c r="N32" i="2"/>
  <c r="M32" i="2" s="1" a="1"/>
  <c r="M32" i="2" s="1"/>
  <c r="K32" i="2"/>
  <c r="J32" i="2" s="1" a="1"/>
  <c r="J32" i="2" s="1"/>
  <c r="V32" i="2"/>
  <c r="U32" i="2" s="1" a="1"/>
  <c r="U32" i="2" s="1"/>
  <c r="S32" i="2"/>
  <c r="R32" i="2" s="1" a="1"/>
  <c r="R32" i="2" s="1"/>
  <c r="V35" i="2"/>
  <c r="U35" i="2" s="1" a="1"/>
  <c r="U35" i="2" s="1"/>
  <c r="S35" i="2"/>
  <c r="R35" i="2" s="1" a="1"/>
  <c r="R35" i="2" s="1"/>
  <c r="N35" i="2"/>
  <c r="M35" i="2" s="1" a="1"/>
  <c r="M35" i="2" s="1"/>
  <c r="K35" i="2"/>
  <c r="J35" i="2" s="1" a="1"/>
  <c r="J35" i="2" s="1"/>
  <c r="N21" i="2"/>
  <c r="M21" i="2" s="1" a="1"/>
  <c r="M21" i="2" s="1"/>
  <c r="V18" i="2"/>
  <c r="U18" i="2" s="1" a="1"/>
  <c r="U18" i="2" s="1"/>
  <c r="S18" i="2"/>
  <c r="R18" i="2" s="1" a="1"/>
  <c r="R18" i="2" s="1"/>
  <c r="K31" i="2"/>
  <c r="J31" i="2" s="1" a="1"/>
  <c r="J31" i="2" s="1"/>
  <c r="N31" i="2"/>
  <c r="M31" i="2" s="1" a="1"/>
  <c r="M31" i="2" s="1"/>
  <c r="V31" i="2"/>
  <c r="U31" i="2" s="1" a="1"/>
  <c r="U31" i="2" s="1"/>
  <c r="S31" i="2"/>
  <c r="R31" i="2" s="1" a="1"/>
  <c r="R31" i="2" s="1"/>
  <c r="K30" i="2"/>
  <c r="J30" i="2" s="1" a="1"/>
  <c r="J30" i="2" s="1"/>
  <c r="N30" i="2"/>
  <c r="M30" i="2" s="1" a="1"/>
  <c r="M30" i="2" s="1"/>
  <c r="S30" i="2"/>
  <c r="R30" i="2" s="1" a="1"/>
  <c r="R30" i="2" s="1"/>
  <c r="V30" i="2"/>
  <c r="U30" i="2" s="1" a="1"/>
  <c r="U30" i="2" s="1"/>
  <c r="S29" i="2"/>
  <c r="R29" i="2" s="1" a="1"/>
  <c r="R29" i="2" s="1"/>
  <c r="V29" i="2"/>
  <c r="U29" i="2" s="1" a="1"/>
  <c r="U29" i="2" s="1"/>
  <c r="K29" i="2"/>
  <c r="J29" i="2" s="1" a="1"/>
  <c r="J29" i="2" s="1"/>
  <c r="N29" i="2"/>
  <c r="M29" i="2" s="1" a="1"/>
  <c r="M29" i="2" s="1"/>
  <c r="K28" i="2"/>
  <c r="J28" i="2" s="1" a="1"/>
  <c r="J28" i="2" s="1"/>
  <c r="N28" i="2"/>
  <c r="M28" i="2" s="1" a="1"/>
  <c r="M28" i="2" s="1"/>
  <c r="S28" i="2"/>
  <c r="R28" i="2" s="1" a="1"/>
  <c r="R28" i="2" s="1"/>
  <c r="V28" i="2"/>
  <c r="U28" i="2" s="1" a="1"/>
  <c r="U28" i="2" s="1"/>
  <c r="S27" i="2"/>
  <c r="R27" i="2" s="1" a="1"/>
  <c r="R27" i="2" s="1"/>
  <c r="V27" i="2"/>
  <c r="U27" i="2" s="1" a="1"/>
  <c r="U27" i="2" s="1"/>
  <c r="K27" i="2"/>
  <c r="J27" i="2" s="1" a="1"/>
  <c r="J27" i="2" s="1"/>
  <c r="N27" i="2"/>
  <c r="M27" i="2" s="1" a="1"/>
  <c r="M27" i="2" s="1"/>
  <c r="S26" i="2"/>
  <c r="R26" i="2" s="1" a="1"/>
  <c r="R26" i="2" s="1"/>
  <c r="V26" i="2"/>
  <c r="U26" i="2" s="1" a="1"/>
  <c r="U26" i="2" s="1"/>
  <c r="K26" i="2"/>
  <c r="J26" i="2" s="1" a="1"/>
  <c r="J26" i="2" s="1"/>
  <c r="N26" i="2"/>
  <c r="M26" i="2" s="1" a="1"/>
  <c r="M26" i="2" s="1"/>
  <c r="V25" i="2"/>
  <c r="U25" i="2" s="1" a="1"/>
  <c r="U25" i="2" s="1"/>
  <c r="S25" i="2"/>
  <c r="R25" i="2" s="1" a="1"/>
  <c r="R25" i="2" s="1"/>
  <c r="K25" i="2"/>
  <c r="J25" i="2" s="1" a="1"/>
  <c r="J25" i="2" s="1"/>
  <c r="N25" i="2"/>
  <c r="M25" i="2" s="1" a="1"/>
  <c r="M25" i="2" s="1"/>
  <c r="V24" i="2"/>
  <c r="U24" i="2" s="1" a="1"/>
  <c r="U24" i="2" s="1"/>
  <c r="S24" i="2"/>
  <c r="R24" i="2" s="1" a="1"/>
  <c r="R24" i="2" s="1"/>
  <c r="N24" i="2"/>
  <c r="M24" i="2" s="1" a="1"/>
  <c r="M24" i="2" s="1"/>
  <c r="K24" i="2"/>
  <c r="J24" i="2" s="1" a="1"/>
  <c r="J24" i="2" s="1"/>
  <c r="S23" i="2"/>
  <c r="R23" i="2" s="1" a="1"/>
  <c r="R23" i="2" s="1"/>
  <c r="V23" i="2"/>
  <c r="U23" i="2" s="1" a="1"/>
  <c r="U23" i="2" s="1"/>
  <c r="K23" i="2"/>
  <c r="J23" i="2" s="1" a="1"/>
  <c r="J23" i="2" s="1"/>
  <c r="N23" i="2"/>
  <c r="M23" i="2" s="1" a="1"/>
  <c r="M23" i="2" s="1"/>
  <c r="N22" i="2"/>
  <c r="M22" i="2" s="1" a="1"/>
  <c r="M22" i="2" s="1"/>
  <c r="K22" i="2"/>
  <c r="J22" i="2" s="1" a="1"/>
  <c r="J22" i="2" s="1"/>
  <c r="V22" i="2"/>
  <c r="U22" i="2" s="1" a="1"/>
  <c r="U22" i="2" s="1"/>
  <c r="S22" i="2"/>
  <c r="R22" i="2" s="1" a="1"/>
  <c r="R22" i="2" s="1"/>
  <c r="V21" i="2"/>
  <c r="U21" i="2" s="1" a="1"/>
  <c r="U21" i="2" s="1"/>
  <c r="S21" i="2"/>
  <c r="R21" i="2" s="1" a="1"/>
  <c r="R21" i="2" s="1"/>
  <c r="K20" i="2"/>
  <c r="J20" i="2" s="1" a="1"/>
  <c r="J20" i="2" s="1"/>
  <c r="N20" i="2"/>
  <c r="M20" i="2" s="1" a="1"/>
  <c r="M20" i="2" s="1"/>
  <c r="V20" i="2"/>
  <c r="U20" i="2" s="1" a="1"/>
  <c r="U20" i="2" s="1"/>
  <c r="S20" i="2"/>
  <c r="R20" i="2" s="1" a="1"/>
  <c r="R20" i="2" s="1"/>
  <c r="S19" i="2"/>
  <c r="R19" i="2" s="1" a="1"/>
  <c r="R19" i="2" s="1"/>
  <c r="V19" i="2"/>
  <c r="U19" i="2" s="1" a="1"/>
  <c r="U19" i="2" s="1"/>
  <c r="N19" i="2"/>
  <c r="M19" i="2" s="1" a="1"/>
  <c r="M19" i="2" s="1"/>
  <c r="K19" i="2"/>
  <c r="J19" i="2" s="1" a="1"/>
  <c r="J19" i="2" s="1"/>
  <c r="N18" i="2"/>
  <c r="M18" i="2" s="1" a="1"/>
  <c r="M18" i="2" s="1"/>
  <c r="K18" i="2"/>
  <c r="J18" i="2" s="1" a="1"/>
  <c r="J18" i="2" s="1"/>
  <c r="M1" i="5" l="1"/>
  <c r="L6" i="2" a="1"/>
  <c r="L6" i="2" s="1"/>
  <c r="T6" i="2" a="1"/>
  <c r="T6" i="2" s="1"/>
  <c r="L17" i="2" a="1"/>
  <c r="L17" i="2" s="1"/>
  <c r="T7" i="2" a="1"/>
  <c r="T7" i="2" s="1"/>
  <c r="L13" i="2" a="1"/>
  <c r="L13" i="2" s="1"/>
  <c r="L11" i="2" a="1"/>
  <c r="L11" i="2" s="1"/>
  <c r="L7" i="2" a="1"/>
  <c r="L7" i="2" s="1"/>
  <c r="M1" i="4"/>
  <c r="M1" i="3"/>
  <c r="E4" i="8"/>
  <c r="H4" i="8"/>
  <c r="G5" i="8"/>
  <c r="F5" i="8"/>
  <c r="A5" i="8"/>
  <c r="D5" i="8"/>
  <c r="C5" i="8"/>
  <c r="B6" i="8"/>
  <c r="O1" i="5" l="1"/>
  <c r="Q1" i="5" s="1"/>
  <c r="L16" i="2" a="1"/>
  <c r="L16" i="2" s="1"/>
  <c r="L14" i="2" a="1"/>
  <c r="L14" i="2" s="1"/>
  <c r="L10" i="2" a="1"/>
  <c r="L10" i="2" s="1"/>
  <c r="L8" i="2" a="1"/>
  <c r="L8" i="2" s="1"/>
  <c r="T8" i="2" a="1"/>
  <c r="T8" i="2" s="1"/>
  <c r="L15" i="2" a="1"/>
  <c r="L15" i="2" s="1"/>
  <c r="T17" i="2" a="1"/>
  <c r="T17" i="2" s="1"/>
  <c r="T16" i="2" a="1"/>
  <c r="T16" i="2" s="1"/>
  <c r="T15" i="2" a="1"/>
  <c r="T15" i="2" s="1"/>
  <c r="T14" i="2" a="1"/>
  <c r="T14" i="2" s="1"/>
  <c r="T12" i="2" a="1"/>
  <c r="T12" i="2" s="1"/>
  <c r="T11" i="2" a="1"/>
  <c r="T11" i="2" s="1"/>
  <c r="T9" i="2" a="1"/>
  <c r="T9" i="2" s="1"/>
  <c r="T10" i="2" a="1"/>
  <c r="T10" i="2" s="1"/>
  <c r="O1" i="4"/>
  <c r="O1" i="3"/>
  <c r="E5" i="8"/>
  <c r="H5" i="8"/>
  <c r="G6" i="8"/>
  <c r="F6" i="8"/>
  <c r="D6" i="8"/>
  <c r="A6" i="8"/>
  <c r="C6" i="8"/>
  <c r="B7" i="8"/>
  <c r="L12" i="2" l="1" a="1"/>
  <c r="L12" i="2" s="1"/>
  <c r="S1" i="5"/>
  <c r="U1" i="5" s="1"/>
  <c r="Q1" i="4"/>
  <c r="Q1" i="3"/>
  <c r="E6" i="8"/>
  <c r="H6" i="8"/>
  <c r="G7" i="8"/>
  <c r="F7" i="8"/>
  <c r="A7" i="8"/>
  <c r="D7" i="8"/>
  <c r="C7" i="8"/>
  <c r="B8" i="8"/>
  <c r="T13" i="2" l="1" a="1"/>
  <c r="T13" i="2" s="1"/>
  <c r="W1" i="5"/>
  <c r="Y1" i="5" s="1"/>
  <c r="S1" i="4"/>
  <c r="U1" i="4" s="1"/>
  <c r="W1" i="4" s="1"/>
  <c r="Y1" i="4" s="1"/>
  <c r="AA1" i="4" s="1"/>
  <c r="I14" i="2" a="1"/>
  <c r="I14" i="2" s="1"/>
  <c r="I8" i="2" a="1"/>
  <c r="I8" i="2" s="1"/>
  <c r="Q7" i="2" a="1"/>
  <c r="Q7" i="2" s="1"/>
  <c r="I15" i="2" a="1"/>
  <c r="I15" i="2" s="1"/>
  <c r="Q6" i="2" a="1"/>
  <c r="Q6" i="2" s="1"/>
  <c r="Q11" i="2" a="1"/>
  <c r="Q11" i="2" s="1"/>
  <c r="Q15" i="2" a="1"/>
  <c r="Q15" i="2" s="1"/>
  <c r="Q16" i="2" a="1"/>
  <c r="Q16" i="2" s="1"/>
  <c r="I13" i="2" a="1"/>
  <c r="I13" i="2" s="1"/>
  <c r="Q17" i="2" a="1"/>
  <c r="Q17" i="2" s="1"/>
  <c r="I16" i="2" a="1"/>
  <c r="I16" i="2" s="1"/>
  <c r="Q8" i="2" a="1"/>
  <c r="Q8" i="2" s="1"/>
  <c r="I6" i="2" a="1"/>
  <c r="I6" i="2" s="1"/>
  <c r="Q14" i="2" a="1"/>
  <c r="Q14" i="2" s="1"/>
  <c r="I17" i="2" a="1"/>
  <c r="I17" i="2" s="1"/>
  <c r="Q12" i="2" a="1"/>
  <c r="Q12" i="2" s="1"/>
  <c r="I10" i="2" a="1"/>
  <c r="I10" i="2" s="1"/>
  <c r="I7" i="2" a="1"/>
  <c r="I7" i="2" s="1"/>
  <c r="Q13" i="2" a="1"/>
  <c r="Q13" i="2" s="1"/>
  <c r="Q9" i="2" a="1"/>
  <c r="Q9" i="2" s="1"/>
  <c r="I11" i="2" a="1"/>
  <c r="I11" i="2" s="1"/>
  <c r="I9" i="2" a="1"/>
  <c r="I9" i="2" s="1"/>
  <c r="Q10" i="2" a="1"/>
  <c r="Q10" i="2" s="1"/>
  <c r="I12" i="2" a="1"/>
  <c r="I12" i="2" s="1"/>
  <c r="H14" i="2" a="1"/>
  <c r="H14" i="2" s="1"/>
  <c r="N14" i="2" s="1"/>
  <c r="M14" i="2" s="1" a="1"/>
  <c r="M14" i="2" s="1"/>
  <c r="H12" i="2" a="1"/>
  <c r="H12" i="2" s="1"/>
  <c r="P14" i="2" a="1"/>
  <c r="P14" i="2" s="1"/>
  <c r="H8" i="2" a="1"/>
  <c r="H8" i="2" s="1"/>
  <c r="P12" i="2" a="1"/>
  <c r="P12" i="2" s="1"/>
  <c r="P10" i="2" a="1"/>
  <c r="P10" i="2" s="1"/>
  <c r="P15" i="2" a="1"/>
  <c r="P15" i="2" s="1"/>
  <c r="H6" i="2" a="1"/>
  <c r="H6" i="2" s="1"/>
  <c r="P17" i="2" a="1"/>
  <c r="P17" i="2" s="1"/>
  <c r="P13" i="2" a="1"/>
  <c r="P13" i="2" s="1"/>
  <c r="P11" i="2" a="1"/>
  <c r="P11" i="2" s="1"/>
  <c r="P8" i="2" a="1"/>
  <c r="P8" i="2" s="1"/>
  <c r="H13" i="2" a="1"/>
  <c r="H13" i="2" s="1"/>
  <c r="H17" i="2" a="1"/>
  <c r="H17" i="2" s="1"/>
  <c r="H11" i="2" a="1"/>
  <c r="H11" i="2" s="1"/>
  <c r="H7" i="2" a="1"/>
  <c r="H7" i="2" s="1"/>
  <c r="H16" i="2" a="1"/>
  <c r="H16" i="2" s="1"/>
  <c r="H15" i="2" a="1"/>
  <c r="H15" i="2" s="1"/>
  <c r="H9" i="2" a="1"/>
  <c r="H9" i="2" s="1"/>
  <c r="S1" i="3"/>
  <c r="H7" i="8"/>
  <c r="E7" i="8"/>
  <c r="F8" i="8"/>
  <c r="D8" i="8"/>
  <c r="A8" i="8"/>
  <c r="G8" i="8"/>
  <c r="C8" i="8"/>
  <c r="B9" i="8"/>
  <c r="S12" i="2" l="1"/>
  <c r="R12" i="2" s="1" a="1"/>
  <c r="R12" i="2" s="1"/>
  <c r="V12" i="2"/>
  <c r="U12" i="2" s="1" a="1"/>
  <c r="U12" i="2" s="1"/>
  <c r="S10" i="2"/>
  <c r="R10" i="2" s="1" a="1"/>
  <c r="R10" i="2" s="1"/>
  <c r="V10" i="2"/>
  <c r="U10" i="2" s="1" a="1"/>
  <c r="U10" i="2" s="1"/>
  <c r="L9" i="2" a="1"/>
  <c r="L9" i="2" s="1"/>
  <c r="N9" i="2" s="1"/>
  <c r="M9" i="2" s="1" a="1"/>
  <c r="M9" i="2" s="1"/>
  <c r="AA1" i="5"/>
  <c r="K12" i="2"/>
  <c r="J12" i="2" s="1" a="1"/>
  <c r="J12" i="2" s="1"/>
  <c r="N12" i="2"/>
  <c r="M12" i="2" s="1" a="1"/>
  <c r="M12" i="2" s="1"/>
  <c r="V14" i="2"/>
  <c r="U14" i="2" s="1" a="1"/>
  <c r="U14" i="2" s="1"/>
  <c r="S14" i="2"/>
  <c r="R14" i="2" s="1" a="1"/>
  <c r="R14" i="2" s="1"/>
  <c r="K8" i="2"/>
  <c r="J8" i="2" s="1" a="1"/>
  <c r="J8" i="2" s="1"/>
  <c r="N8" i="2"/>
  <c r="M8" i="2" s="1" a="1"/>
  <c r="M8" i="2" s="1"/>
  <c r="N6" i="2"/>
  <c r="M6" i="2" s="1" a="1"/>
  <c r="M6" i="2" s="1"/>
  <c r="K6" i="2"/>
  <c r="J6" i="2" s="1" a="1"/>
  <c r="J6" i="2" s="1"/>
  <c r="V17" i="2"/>
  <c r="U17" i="2" s="1" a="1"/>
  <c r="U17" i="2" s="1"/>
  <c r="S17" i="2"/>
  <c r="R17" i="2" s="1" a="1"/>
  <c r="R17" i="2" s="1"/>
  <c r="V13" i="2"/>
  <c r="U13" i="2" s="1" a="1"/>
  <c r="U13" i="2" s="1"/>
  <c r="S13" i="2"/>
  <c r="R13" i="2" s="1" a="1"/>
  <c r="R13" i="2" s="1"/>
  <c r="V11" i="2"/>
  <c r="U11" i="2" s="1" a="1"/>
  <c r="U11" i="2" s="1"/>
  <c r="S11" i="2"/>
  <c r="R11" i="2" s="1" a="1"/>
  <c r="R11" i="2" s="1"/>
  <c r="V8" i="2"/>
  <c r="U8" i="2" s="1" a="1"/>
  <c r="U8" i="2" s="1"/>
  <c r="S8" i="2"/>
  <c r="R8" i="2" s="1" a="1"/>
  <c r="R8" i="2" s="1"/>
  <c r="N13" i="2"/>
  <c r="M13" i="2" s="1" a="1"/>
  <c r="M13" i="2" s="1"/>
  <c r="K13" i="2"/>
  <c r="J13" i="2" s="1" a="1"/>
  <c r="J13" i="2" s="1"/>
  <c r="K17" i="2"/>
  <c r="J17" i="2" s="1" a="1"/>
  <c r="J17" i="2" s="1"/>
  <c r="N17" i="2"/>
  <c r="M17" i="2" s="1" a="1"/>
  <c r="M17" i="2" s="1"/>
  <c r="N11" i="2"/>
  <c r="M11" i="2" s="1" a="1"/>
  <c r="M11" i="2" s="1"/>
  <c r="K11" i="2"/>
  <c r="J11" i="2" s="1" a="1"/>
  <c r="J11" i="2" s="1"/>
  <c r="K7" i="2"/>
  <c r="J7" i="2" s="1" a="1"/>
  <c r="J7" i="2" s="1"/>
  <c r="N7" i="2"/>
  <c r="M7" i="2" s="1" a="1"/>
  <c r="M7" i="2" s="1"/>
  <c r="N16" i="2"/>
  <c r="M16" i="2" s="1" a="1"/>
  <c r="M16" i="2" s="1"/>
  <c r="K16" i="2"/>
  <c r="J16" i="2" s="1" a="1"/>
  <c r="J16" i="2" s="1"/>
  <c r="K15" i="2"/>
  <c r="J15" i="2" s="1" a="1"/>
  <c r="J15" i="2" s="1"/>
  <c r="N15" i="2"/>
  <c r="M15" i="2" s="1" a="1"/>
  <c r="M15" i="2" s="1"/>
  <c r="K9" i="2"/>
  <c r="J9" i="2" s="1" a="1"/>
  <c r="J9" i="2" s="1"/>
  <c r="K14" i="2"/>
  <c r="J14" i="2" s="1" a="1"/>
  <c r="J14" i="2" s="1"/>
  <c r="V15" i="2"/>
  <c r="U15" i="2" s="1" a="1"/>
  <c r="U15" i="2" s="1"/>
  <c r="S15" i="2"/>
  <c r="R15" i="2" s="1" a="1"/>
  <c r="R15" i="2" s="1"/>
  <c r="U1" i="3"/>
  <c r="W1" i="3" s="1"/>
  <c r="Y1" i="3" s="1"/>
  <c r="AA1" i="3" s="1"/>
  <c r="P9" i="2" a="1"/>
  <c r="P9" i="2" s="1"/>
  <c r="P7" i="2" a="1"/>
  <c r="P7" i="2" s="1"/>
  <c r="P16" i="2" a="1"/>
  <c r="P16" i="2" s="1"/>
  <c r="H10" i="2" a="1"/>
  <c r="H10" i="2" s="1"/>
  <c r="P6" i="2" a="1"/>
  <c r="P6" i="2" s="1"/>
  <c r="E8" i="8"/>
  <c r="H8" i="8"/>
  <c r="G9" i="8"/>
  <c r="F9" i="8"/>
  <c r="D9" i="8"/>
  <c r="A9" i="8"/>
  <c r="C9" i="8"/>
  <c r="B10" i="8"/>
  <c r="V9" i="2" l="1"/>
  <c r="U9" i="2" s="1" a="1"/>
  <c r="U9" i="2" s="1"/>
  <c r="S9" i="2"/>
  <c r="R9" i="2" s="1" a="1"/>
  <c r="R9" i="2" s="1"/>
  <c r="S7" i="2"/>
  <c r="R7" i="2" s="1" a="1"/>
  <c r="R7" i="2" s="1"/>
  <c r="V7" i="2"/>
  <c r="U7" i="2" s="1" a="1"/>
  <c r="U7" i="2" s="1"/>
  <c r="S16" i="2"/>
  <c r="R16" i="2" s="1" a="1"/>
  <c r="R16" i="2" s="1"/>
  <c r="V16" i="2"/>
  <c r="U16" i="2" s="1" a="1"/>
  <c r="U16" i="2" s="1"/>
  <c r="N10" i="2"/>
  <c r="M10" i="2" s="1" a="1"/>
  <c r="M10" i="2" s="1"/>
  <c r="K10" i="2"/>
  <c r="J10" i="2" s="1" a="1"/>
  <c r="J10" i="2" s="1"/>
  <c r="V6" i="2"/>
  <c r="U6" i="2" s="1" a="1"/>
  <c r="U6" i="2" s="1"/>
  <c r="S6" i="2"/>
  <c r="R6" i="2" s="1" a="1"/>
  <c r="R6" i="2" s="1"/>
  <c r="E9" i="8"/>
  <c r="H9" i="8"/>
  <c r="G10" i="8"/>
  <c r="A10" i="8"/>
  <c r="F10" i="8"/>
  <c r="D10" i="8"/>
  <c r="C10" i="8"/>
  <c r="B11" i="8"/>
  <c r="E10" i="8" l="1"/>
  <c r="H10" i="8"/>
  <c r="G11" i="8"/>
  <c r="F11" i="8"/>
  <c r="D11" i="8"/>
  <c r="A11" i="8"/>
  <c r="C11" i="8"/>
  <c r="B12" i="8"/>
  <c r="H11" i="8" l="1"/>
  <c r="E11" i="8"/>
  <c r="G12" i="8"/>
  <c r="F12" i="8"/>
  <c r="D12" i="8"/>
  <c r="A12" i="8"/>
  <c r="C12" i="8"/>
  <c r="B13" i="8"/>
  <c r="E12" i="8" l="1"/>
  <c r="H12" i="8"/>
  <c r="G13" i="8"/>
  <c r="D13" i="8"/>
  <c r="A13" i="8"/>
  <c r="F13" i="8"/>
  <c r="C13" i="8"/>
  <c r="B14" i="8"/>
  <c r="E13" i="8" l="1"/>
  <c r="H13" i="8"/>
  <c r="C14" i="8"/>
  <c r="G14" i="8"/>
  <c r="F14" i="8"/>
  <c r="D14" i="8"/>
  <c r="A14" i="8"/>
  <c r="E14" i="8" l="1"/>
  <c r="H14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<sst xmlns="http://schemas.openxmlformats.org/spreadsheetml/2006/main" count="221" uniqueCount="86">
  <si>
    <t>Unit</t>
  </si>
  <si>
    <t>Formula</t>
  </si>
  <si>
    <t>Definition</t>
  </si>
  <si>
    <t>KPI Group</t>
  </si>
  <si>
    <t>KPI Name</t>
  </si>
  <si>
    <t>LTB</t>
  </si>
  <si>
    <t>UTB</t>
  </si>
  <si>
    <t>KPI Number</t>
  </si>
  <si>
    <t>MTD</t>
  </si>
  <si>
    <t>YTD</t>
  </si>
  <si>
    <t>Select Month</t>
  </si>
  <si>
    <t>Actual</t>
  </si>
  <si>
    <t>Target</t>
  </si>
  <si>
    <t>PY</t>
  </si>
  <si>
    <t>Actual Vs Target</t>
  </si>
  <si>
    <t>Actual Vs PY</t>
  </si>
  <si>
    <t>Type</t>
  </si>
  <si>
    <t>Month</t>
  </si>
  <si>
    <t>PY Month</t>
  </si>
  <si>
    <t>KPI Trend</t>
  </si>
  <si>
    <t>Source: WWW.PK-AnExcelExpert.Com</t>
  </si>
  <si>
    <t>#</t>
  </si>
  <si>
    <t>Select KPI</t>
  </si>
  <si>
    <t>Target Vs Actual</t>
  </si>
  <si>
    <t>PY Vs Actual</t>
  </si>
  <si>
    <t>Up Arrow</t>
  </si>
  <si>
    <t>Down Arrow</t>
  </si>
  <si>
    <t>Net Promoter Score (NPS)</t>
  </si>
  <si>
    <t xml:space="preserve"> (%)</t>
  </si>
  <si>
    <t>Interior Design KPI Dashboard</t>
  </si>
  <si>
    <t>Project Performance</t>
  </si>
  <si>
    <t>Number of Projects Completed</t>
  </si>
  <si>
    <t>Count</t>
  </si>
  <si>
    <t>Total number of projects completed during the period</t>
  </si>
  <si>
    <t>Measures the total number of interior design projects successfully completed within the specified time.</t>
  </si>
  <si>
    <t>On-Time Project Completion Rate</t>
  </si>
  <si>
    <t>(Projects Completed On-Time / Total Projects)×100\text{(Projects Completed On-Time / Total Projects)} \times 100(Projects Completed On-Time / Total Projects)×100</t>
  </si>
  <si>
    <t>Tracks the percentage of projects completed within the agreed timeframe.</t>
  </si>
  <si>
    <t>Client Satisfaction</t>
  </si>
  <si>
    <t>Client Satisfaction Score</t>
  </si>
  <si>
    <t>Average client satisfaction rating collected through surveys</t>
  </si>
  <si>
    <t>Measures the level of client satisfaction with completed projects.</t>
  </si>
  <si>
    <t>(Promoters - Detractors) / Total Responses×100\text{(Promoters - Detractors) / Total Responses} \times 100(Promoters - Detractors) / Total Responses×100</t>
  </si>
  <si>
    <t>Measures client willingness to recommend the interior design services to others.</t>
  </si>
  <si>
    <t>Cost Management</t>
  </si>
  <si>
    <t>Average Cost per Project</t>
  </si>
  <si>
    <t>(Total Project Costs / Total Projects)\text{(Total Project Costs / Total Projects)}(Total Project Costs / Total Projects)</t>
  </si>
  <si>
    <t>Tracks the average cost of completing an interior design project.</t>
  </si>
  <si>
    <t>Budget Variance</t>
  </si>
  <si>
    <t>(Actual Costs - Budgeted Costs) / Budgeted Costs×100\text{(Actual Costs - Budgeted Costs) / Budgeted Costs} \times 100(Actual Costs - Budgeted Costs) / Budgeted Costs×100</t>
  </si>
  <si>
    <t>Measures how well project budgets are managed; variance between planned and actual costs.</t>
  </si>
  <si>
    <t>Resource Utilization</t>
  </si>
  <si>
    <t>Resource Utilization Rate</t>
  </si>
  <si>
    <t>(Total Hours Worked / Total Available Hours)×100\text{(Total Hours Worked / Total Available Hours)} \times 100(Total Hours Worked / Total Available Hours)×100</t>
  </si>
  <si>
    <t>Tracks the efficiency of resource allocation in terms of time utilization.</t>
  </si>
  <si>
    <t>Billable Hours Percentage</t>
  </si>
  <si>
    <t>(Billable Hours / Total Hours Worked)×100\text{(Billable Hours / Total Hours Worked)} \times 100(Billable Hours / Total Hours Worked)×100</t>
  </si>
  <si>
    <t>Measures the percentage of time spent on billable work as opposed to non-billable activities.</t>
  </si>
  <si>
    <t>Design Efficiency</t>
  </si>
  <si>
    <t>Design Approval Rate</t>
  </si>
  <si>
    <t>(Designs Approved by Client / Total Designs Presented)×100\text{(Designs Approved by Client / Total Designs Presented)} \times 100(Designs Approved by Client / Total Designs Presented)×100</t>
  </si>
  <si>
    <t>Tracks the percentage of designs approved by clients during the first review.</t>
  </si>
  <si>
    <t>Average Revisions per Project</t>
  </si>
  <si>
    <t>Total number of revisions / Total number of projects</t>
  </si>
  <si>
    <t>Measures the average number of design revisions needed per project.</t>
  </si>
  <si>
    <t>Revenue</t>
  </si>
  <si>
    <t>Revenue per Designer</t>
  </si>
  <si>
    <t>(Total Revenue / Number of Designers)\text{(Total Revenue / Number of Designers)}(Total Revenue / Number of Designers)</t>
  </si>
  <si>
    <t>Tracks the average revenue generated per designer.</t>
  </si>
  <si>
    <t>Monthly Recurring Revenue (MRR)</t>
  </si>
  <si>
    <t>Sum of recurring revenue from long-term projects or contracts</t>
  </si>
  <si>
    <t>Measures recurring income generated by ongoing or repeat clients.</t>
  </si>
  <si>
    <t>Marketing Performance</t>
  </si>
  <si>
    <t>Lead Conversion Rate</t>
  </si>
  <si>
    <t>(Converted Leads / Total Leads)×100\text{(Converted Leads / Total Leads)} \times 100(Converted Leads / Total Leads)×100</t>
  </si>
  <si>
    <t>Tracks the percentage of leads converted into actual paying customers.</t>
  </si>
  <si>
    <t>Cost per Lead Acquisition</t>
  </si>
  <si>
    <t>(Total Marketing Spend / Total Leads Acquired)\text{(Total Marketing Spend / Total Leads Acquired)}(Total Marketing Spend / Total Leads Acquired)</t>
  </si>
  <si>
    <t>Measures the average cost of acquiring a new lead through marketing efforts.</t>
  </si>
  <si>
    <t>Social Media Engagement Rate</t>
  </si>
  <si>
    <t>(Total Engagements / Total Followers)×100\text{(Total Engagements / Total Followers)} \times 100(Total Engagements / Total Followers)×100</t>
  </si>
  <si>
    <t>Tracks engagement levels on social media platforms (likes, comments, shares, etc.).</t>
  </si>
  <si>
    <t xml:space="preserve">Score </t>
  </si>
  <si>
    <t>Score</t>
  </si>
  <si>
    <t>Currency</t>
  </si>
  <si>
    <t xml:space="preserve">Currency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</si>
</sst>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\-yyyy"/>
    <numFmt numFmtId="165" formatCode="0.0"/>
    <numFmt numFmtId="166" formatCode="mmmm\ yyyy"/>
  </numFmts>
  <fonts count="20" x14ac:knownFonts="1">
    <font>
      <sz val="11"/>
      <color theme="1"/>
      <name val="Aptos Narrow"/>
      <family val="2"/>
      <scheme val="minor"/>
    </font>
    <font>
      <sz val="9"/>
      <color indexed="8"/>
      <name val="Aptos Narrow"/>
      <family val="2"/>
      <scheme val="minor"/>
    </font>
    <font>
      <b/>
      <sz val="10"/>
      <color indexed="9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indexed="8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20"/>
      <color theme="0"/>
      <name val="Arial Rounded MT Bold"/>
      <family val="2"/>
    </font>
    <font>
      <sz val="22"/>
      <color theme="0"/>
      <name val="Arial Rounded MT Bold"/>
      <family val="2"/>
    </font>
    <font>
      <sz val="11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6"/>
      <color theme="0"/>
      <name val="Arial Rounded MT Bold"/>
      <family val="2"/>
    </font>
    <font>
      <sz val="9"/>
      <color theme="0"/>
      <name val="Arial Rounded MT Bold"/>
      <family val="2"/>
    </font>
    <font>
      <b/>
      <sz val="12"/>
      <color indexed="9"/>
      <name val="Aptos Narrow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0F9ED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-0.249977111117893"/>
        <bgColor indexed="64"/>
      </patternFill>
    </fill>
    <fill>
      <gradientFill degree="90">
        <stop position="0">
          <color theme="4" tint="0.40000610370189521"/>
        </stop>
        <stop position="1">
          <color theme="4"/>
        </stop>
      </gradient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AF6FC"/>
        <bgColor indexed="64"/>
      </patternFill>
    </fill>
    <fill>
      <patternFill patternType="solid">
        <fgColor rgb="FFFDEEE7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70">
    <border>
      <left/>
      <right/>
      <top/>
      <bottom/>
      <diagonal/>
    </border>
    <border>
      <left style="thin">
        <color rgb="FF61CBF3"/>
      </left>
      <right style="thin">
        <color rgb="FF61CBF3"/>
      </right>
      <top style="thin">
        <color rgb="FF61CBF3"/>
      </top>
      <bottom style="thin">
        <color rgb="FF61CBF3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61CBF3"/>
      </left>
      <right/>
      <top/>
      <bottom style="thin">
        <color rgb="FF61CBF3"/>
      </bottom>
      <diagonal/>
    </border>
    <border>
      <left/>
      <right style="thin">
        <color rgb="FF61CBF3"/>
      </right>
      <top/>
      <bottom style="thin">
        <color rgb="FF61CBF3"/>
      </bottom>
      <diagonal/>
    </border>
    <border>
      <left style="thin">
        <color rgb="FF61CBF3"/>
      </left>
      <right/>
      <top style="thin">
        <color rgb="FF61CBF3"/>
      </top>
      <bottom style="thin">
        <color rgb="FF61CBF3"/>
      </bottom>
      <diagonal/>
    </border>
    <border>
      <left/>
      <right style="thin">
        <color rgb="FF61CBF3"/>
      </right>
      <top style="thin">
        <color rgb="FF61CBF3"/>
      </top>
      <bottom style="thin">
        <color rgb="FF61CBF3"/>
      </bottom>
      <diagonal/>
    </border>
    <border>
      <left/>
      <right/>
      <top/>
      <bottom style="thin">
        <color rgb="FF61CBF3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/>
      <right style="thin">
        <color rgb="FF61CBF3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rgb="FFF3F0FE"/>
      </left>
      <right style="thin">
        <color rgb="FFF3F0FE"/>
      </right>
      <top style="thin">
        <color rgb="FFF3F0FE"/>
      </top>
      <bottom style="thin">
        <color rgb="FFF3F0FE"/>
      </bottom>
      <diagonal/>
    </border>
    <border>
      <left style="thin">
        <color rgb="FFD6EDBD"/>
      </left>
      <right style="thin">
        <color rgb="FFD6EDBD"/>
      </right>
      <top style="thin">
        <color rgb="FFD6EDBD"/>
      </top>
      <bottom style="thin">
        <color rgb="FFD6EDBD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 style="thin">
        <color theme="7" tint="0.79998168889431442"/>
      </bottom>
      <diagonal/>
    </border>
    <border>
      <left style="thin">
        <color theme="9" tint="0.79998168889431442"/>
      </left>
      <right style="thin">
        <color theme="9" tint="0.79998168889431442"/>
      </right>
      <top style="thin">
        <color theme="9" tint="0.79998168889431442"/>
      </top>
      <bottom style="thin">
        <color theme="9" tint="0.79998168889431442"/>
      </bottom>
      <diagonal/>
    </border>
    <border>
      <left style="thin">
        <color theme="8" tint="0.79998168889431442"/>
      </left>
      <right style="thin">
        <color theme="8" tint="0.79998168889431442"/>
      </right>
      <top style="thin">
        <color theme="8" tint="0.79998168889431442"/>
      </top>
      <bottom style="thin">
        <color theme="8" tint="0.79998168889431442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9" tint="0.79998168889431442"/>
      </left>
      <right/>
      <top style="thin">
        <color theme="9" tint="0.79998168889431442"/>
      </top>
      <bottom style="thin">
        <color theme="9" tint="0.79998168889431442"/>
      </bottom>
      <diagonal/>
    </border>
    <border>
      <left/>
      <right style="thin">
        <color theme="9" tint="0.79998168889431442"/>
      </right>
      <top style="thin">
        <color theme="9" tint="0.79998168889431442"/>
      </top>
      <bottom style="thin">
        <color theme="9" tint="0.79998168889431442"/>
      </bottom>
      <diagonal/>
    </border>
    <border>
      <left/>
      <right style="thin">
        <color theme="8" tint="0.79998168889431442"/>
      </right>
      <top style="thin">
        <color theme="8" tint="0.79998168889431442"/>
      </top>
      <bottom style="thin">
        <color theme="8" tint="0.79998168889431442"/>
      </bottom>
      <diagonal/>
    </border>
    <border>
      <left style="medium">
        <color theme="9"/>
      </left>
      <right style="thin">
        <color theme="9" tint="0.79998168889431442"/>
      </right>
      <top style="medium">
        <color theme="9"/>
      </top>
      <bottom style="thin">
        <color theme="9" tint="0.79998168889431442"/>
      </bottom>
      <diagonal/>
    </border>
    <border>
      <left style="thin">
        <color theme="9" tint="0.79998168889431442"/>
      </left>
      <right style="thin">
        <color theme="9" tint="0.79998168889431442"/>
      </right>
      <top style="medium">
        <color theme="9"/>
      </top>
      <bottom style="thin">
        <color theme="9" tint="0.79998168889431442"/>
      </bottom>
      <diagonal/>
    </border>
    <border>
      <left style="thin">
        <color theme="9" tint="0.79998168889431442"/>
      </left>
      <right/>
      <top style="medium">
        <color theme="9"/>
      </top>
      <bottom style="thin">
        <color theme="9" tint="0.79998168889431442"/>
      </bottom>
      <diagonal/>
    </border>
    <border>
      <left/>
      <right style="thin">
        <color theme="9" tint="0.79998168889431442"/>
      </right>
      <top style="medium">
        <color theme="9"/>
      </top>
      <bottom style="thin">
        <color theme="9" tint="0.79998168889431442"/>
      </bottom>
      <diagonal/>
    </border>
    <border>
      <left/>
      <right style="medium">
        <color theme="9"/>
      </right>
      <top style="medium">
        <color theme="9"/>
      </top>
      <bottom style="thin">
        <color theme="9" tint="0.79998168889431442"/>
      </bottom>
      <diagonal/>
    </border>
    <border>
      <left style="medium">
        <color theme="9"/>
      </left>
      <right style="thin">
        <color theme="9" tint="0.79998168889431442"/>
      </right>
      <top style="thin">
        <color theme="9" tint="0.79998168889431442"/>
      </top>
      <bottom style="thin">
        <color theme="9" tint="0.79998168889431442"/>
      </bottom>
      <diagonal/>
    </border>
    <border>
      <left/>
      <right style="medium">
        <color theme="9"/>
      </right>
      <top style="thin">
        <color theme="9" tint="0.79998168889431442"/>
      </top>
      <bottom style="thin">
        <color theme="9" tint="0.79998168889431442"/>
      </bottom>
      <diagonal/>
    </border>
    <border>
      <left style="medium">
        <color theme="9"/>
      </left>
      <right style="thin">
        <color theme="9" tint="0.79998168889431442"/>
      </right>
      <top style="thin">
        <color theme="9" tint="0.79998168889431442"/>
      </top>
      <bottom style="medium">
        <color theme="9"/>
      </bottom>
      <diagonal/>
    </border>
    <border>
      <left style="thin">
        <color theme="9" tint="0.79998168889431442"/>
      </left>
      <right style="thin">
        <color theme="9" tint="0.79998168889431442"/>
      </right>
      <top style="thin">
        <color theme="9" tint="0.79998168889431442"/>
      </top>
      <bottom style="medium">
        <color theme="9"/>
      </bottom>
      <diagonal/>
    </border>
    <border>
      <left style="thin">
        <color theme="9" tint="0.79998168889431442"/>
      </left>
      <right/>
      <top style="thin">
        <color theme="9" tint="0.79998168889431442"/>
      </top>
      <bottom style="medium">
        <color theme="9"/>
      </bottom>
      <diagonal/>
    </border>
    <border>
      <left/>
      <right style="thin">
        <color theme="9" tint="0.79998168889431442"/>
      </right>
      <top style="thin">
        <color theme="9" tint="0.79998168889431442"/>
      </top>
      <bottom style="medium">
        <color theme="9"/>
      </bottom>
      <diagonal/>
    </border>
    <border>
      <left/>
      <right style="medium">
        <color theme="9"/>
      </right>
      <top style="thin">
        <color theme="9" tint="0.79998168889431442"/>
      </top>
      <bottom style="medium">
        <color theme="9"/>
      </bottom>
      <diagonal/>
    </border>
    <border>
      <left style="medium">
        <color theme="7" tint="-0.24994659260841701"/>
      </left>
      <right style="thin">
        <color theme="7" tint="0.79998168889431442"/>
      </right>
      <top style="medium">
        <color theme="7" tint="-0.24994659260841701"/>
      </top>
      <bottom style="thin">
        <color theme="7" tint="0.79998168889431442"/>
      </bottom>
      <diagonal/>
    </border>
    <border>
      <left style="thin">
        <color theme="7" tint="0.79998168889431442"/>
      </left>
      <right style="thin">
        <color theme="7" tint="0.79998168889431442"/>
      </right>
      <top style="medium">
        <color theme="7" tint="-0.24994659260841701"/>
      </top>
      <bottom style="thin">
        <color theme="7" tint="0.79998168889431442"/>
      </bottom>
      <diagonal/>
    </border>
    <border>
      <left style="thin">
        <color theme="7" tint="0.79998168889431442"/>
      </left>
      <right style="medium">
        <color theme="7" tint="-0.24994659260841701"/>
      </right>
      <top style="medium">
        <color theme="7" tint="-0.24994659260841701"/>
      </top>
      <bottom style="thin">
        <color theme="7" tint="0.79998168889431442"/>
      </bottom>
      <diagonal/>
    </border>
    <border>
      <left style="medium">
        <color theme="7" tint="-0.24994659260841701"/>
      </left>
      <right style="thin">
        <color theme="7" tint="0.79998168889431442"/>
      </right>
      <top style="thin">
        <color theme="7" tint="0.79998168889431442"/>
      </top>
      <bottom style="thin">
        <color theme="7" tint="0.79998168889431442"/>
      </bottom>
      <diagonal/>
    </border>
    <border>
      <left style="thin">
        <color theme="7" tint="0.79998168889431442"/>
      </left>
      <right style="medium">
        <color theme="7" tint="-0.24994659260841701"/>
      </right>
      <top style="thin">
        <color theme="7" tint="0.79998168889431442"/>
      </top>
      <bottom style="thin">
        <color theme="7" tint="0.79998168889431442"/>
      </bottom>
      <diagonal/>
    </border>
    <border>
      <left style="medium">
        <color theme="7" tint="-0.24994659260841701"/>
      </left>
      <right style="thin">
        <color theme="7" tint="0.79998168889431442"/>
      </right>
      <top style="thin">
        <color theme="7" tint="0.79998168889431442"/>
      </top>
      <bottom style="medium">
        <color theme="7" tint="-0.24994659260841701"/>
      </bottom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 style="medium">
        <color theme="7" tint="-0.24994659260841701"/>
      </bottom>
      <diagonal/>
    </border>
    <border>
      <left style="thin">
        <color theme="7" tint="0.79998168889431442"/>
      </left>
      <right style="medium">
        <color theme="7" tint="-0.24994659260841701"/>
      </right>
      <top style="thin">
        <color theme="7" tint="0.79998168889431442"/>
      </top>
      <bottom style="medium">
        <color theme="7" tint="-0.24994659260841701"/>
      </bottom>
      <diagonal/>
    </border>
    <border>
      <left style="medium">
        <color theme="8" tint="-0.24994659260841701"/>
      </left>
      <right style="thin">
        <color theme="8" tint="0.79998168889431442"/>
      </right>
      <top style="medium">
        <color theme="8" tint="-0.24994659260841701"/>
      </top>
      <bottom style="thin">
        <color theme="8" tint="0.79998168889431442"/>
      </bottom>
      <diagonal/>
    </border>
    <border>
      <left style="thin">
        <color theme="8" tint="0.79998168889431442"/>
      </left>
      <right style="thin">
        <color theme="8" tint="0.79998168889431442"/>
      </right>
      <top style="medium">
        <color theme="8" tint="-0.24994659260841701"/>
      </top>
      <bottom style="thin">
        <color theme="8" tint="0.79998168889431442"/>
      </bottom>
      <diagonal/>
    </border>
    <border>
      <left style="thin">
        <color theme="8" tint="0.79998168889431442"/>
      </left>
      <right/>
      <top style="medium">
        <color theme="8" tint="-0.24994659260841701"/>
      </top>
      <bottom style="thin">
        <color theme="8" tint="0.79998168889431442"/>
      </bottom>
      <diagonal/>
    </border>
    <border>
      <left/>
      <right style="thin">
        <color theme="8" tint="0.79998168889431442"/>
      </right>
      <top style="medium">
        <color theme="8" tint="-0.24994659260841701"/>
      </top>
      <bottom style="thin">
        <color theme="8" tint="0.79998168889431442"/>
      </bottom>
      <diagonal/>
    </border>
    <border>
      <left/>
      <right style="medium">
        <color theme="8" tint="-0.24994659260841701"/>
      </right>
      <top style="medium">
        <color theme="8" tint="-0.24994659260841701"/>
      </top>
      <bottom style="thin">
        <color theme="8" tint="0.79998168889431442"/>
      </bottom>
      <diagonal/>
    </border>
    <border>
      <left style="medium">
        <color theme="8" tint="-0.24994659260841701"/>
      </left>
      <right style="thin">
        <color theme="8" tint="0.79998168889431442"/>
      </right>
      <top style="thin">
        <color theme="8" tint="0.79998168889431442"/>
      </top>
      <bottom style="thin">
        <color theme="8" tint="0.79998168889431442"/>
      </bottom>
      <diagonal/>
    </border>
    <border>
      <left/>
      <right style="medium">
        <color theme="8" tint="-0.24994659260841701"/>
      </right>
      <top style="thin">
        <color theme="8" tint="0.79998168889431442"/>
      </top>
      <bottom style="thin">
        <color theme="8" tint="0.79998168889431442"/>
      </bottom>
      <diagonal/>
    </border>
    <border>
      <left style="medium">
        <color theme="8" tint="-0.24994659260841701"/>
      </left>
      <right style="thin">
        <color theme="8" tint="0.79998168889431442"/>
      </right>
      <top style="thin">
        <color theme="8" tint="0.79998168889431442"/>
      </top>
      <bottom style="medium">
        <color theme="8" tint="-0.24994659260841701"/>
      </bottom>
      <diagonal/>
    </border>
    <border>
      <left style="thin">
        <color theme="8" tint="0.79998168889431442"/>
      </left>
      <right style="thin">
        <color theme="8" tint="0.79998168889431442"/>
      </right>
      <top style="thin">
        <color theme="8" tint="0.79998168889431442"/>
      </top>
      <bottom style="medium">
        <color theme="8" tint="-0.24994659260841701"/>
      </bottom>
      <diagonal/>
    </border>
    <border>
      <left style="thin">
        <color theme="9" tint="0.79998168889431442"/>
      </left>
      <right/>
      <top style="thin">
        <color theme="9" tint="0.79998168889431442"/>
      </top>
      <bottom style="medium">
        <color theme="8" tint="-0.24994659260841701"/>
      </bottom>
      <diagonal/>
    </border>
    <border>
      <left/>
      <right style="thin">
        <color theme="8" tint="0.79998168889431442"/>
      </right>
      <top style="thin">
        <color theme="8" tint="0.79998168889431442"/>
      </top>
      <bottom style="medium">
        <color theme="8" tint="-0.24994659260841701"/>
      </bottom>
      <diagonal/>
    </border>
    <border>
      <left/>
      <right style="medium">
        <color theme="8" tint="-0.24994659260841701"/>
      </right>
      <top style="thin">
        <color theme="8" tint="0.79998168889431442"/>
      </top>
      <bottom style="medium">
        <color theme="8" tint="-0.2499465926084170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rgb="FF92D050"/>
      </left>
      <right style="medium">
        <color rgb="FF92D050"/>
      </right>
      <top style="medium">
        <color rgb="FF92D050"/>
      </top>
      <bottom style="medium">
        <color rgb="FF92D050"/>
      </bottom>
      <diagonal/>
    </border>
    <border>
      <left style="medium">
        <color rgb="FF92D050"/>
      </left>
      <right/>
      <top style="medium">
        <color rgb="FF92D050"/>
      </top>
      <bottom style="medium">
        <color rgb="FF92D050"/>
      </bottom>
      <diagonal/>
    </border>
    <border>
      <left/>
      <right style="medium">
        <color rgb="FF92D050"/>
      </right>
      <top style="medium">
        <color rgb="FF92D050"/>
      </top>
      <bottom style="medium">
        <color rgb="FF92D050"/>
      </bottom>
      <diagonal/>
    </border>
    <border>
      <left style="medium">
        <color rgb="FF92D050"/>
      </left>
      <right style="medium">
        <color rgb="FF92D050"/>
      </right>
      <top style="medium">
        <color rgb="FF92D050"/>
      </top>
      <bottom/>
      <diagonal/>
    </border>
    <border>
      <left style="medium">
        <color rgb="FF92D050"/>
      </left>
      <right style="medium">
        <color rgb="FF92D050"/>
      </right>
      <top/>
      <bottom/>
      <diagonal/>
    </border>
    <border>
      <left style="medium">
        <color rgb="FF92D050"/>
      </left>
      <right style="medium">
        <color rgb="FF92D050"/>
      </right>
      <top/>
      <bottom style="medium">
        <color rgb="FF92D050"/>
      </bottom>
      <diagonal/>
    </border>
    <border>
      <left style="thin">
        <color theme="5" tint="0.79998168889431442"/>
      </left>
      <right/>
      <top style="thin">
        <color theme="5" tint="0.79998168889431442"/>
      </top>
      <bottom style="thin">
        <color theme="5" tint="0.79998168889431442"/>
      </bottom>
      <diagonal/>
    </border>
    <border>
      <left/>
      <right/>
      <top style="thin">
        <color theme="5" tint="0.79998168889431442"/>
      </top>
      <bottom style="thin">
        <color theme="5" tint="0.79998168889431442"/>
      </bottom>
      <diagonal/>
    </border>
    <border>
      <left/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 style="hair">
        <color rgb="FF61CBF3"/>
      </left>
      <right style="hair">
        <color rgb="FF61CBF3"/>
      </right>
      <top style="hair">
        <color rgb="FF61CBF3"/>
      </top>
      <bottom style="hair">
        <color rgb="FF61CBF3"/>
      </bottom>
      <diagonal/>
    </border>
  </borders>
  <cellStyleXfs count="1">
    <xf numFmtId="0" fontId="0" fillId="0" borderId="0"/>
  </cellStyleXfs>
  <cellXfs count="123">
    <xf numFmtId="0" fontId="0" fillId="0" borderId="0" xfId="0"/>
    <xf numFmtId="164" fontId="2" fillId="2" borderId="1" xfId="0" applyNumberFormat="1" applyFont="1" applyFill="1" applyBorder="1" applyAlignment="1">
      <alignment horizontal="center" vertical="center"/>
    </xf>
    <xf numFmtId="0" fontId="3" fillId="0" borderId="0" xfId="0" applyFont="1"/>
    <xf numFmtId="165" fontId="1" fillId="0" borderId="1" xfId="0" applyNumberFormat="1" applyFont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164" fontId="2" fillId="7" borderId="12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164" fontId="6" fillId="5" borderId="15" xfId="0" applyNumberFormat="1" applyFont="1" applyFill="1" applyBorder="1" applyAlignment="1">
      <alignment horizontal="center" vertical="center"/>
    </xf>
    <xf numFmtId="0" fontId="0" fillId="0" borderId="14" xfId="0" applyBorder="1"/>
    <xf numFmtId="0" fontId="14" fillId="0" borderId="0" xfId="0" applyFont="1"/>
    <xf numFmtId="0" fontId="0" fillId="17" borderId="0" xfId="0" applyFill="1"/>
    <xf numFmtId="0" fontId="1" fillId="18" borderId="1" xfId="0" applyFont="1" applyFill="1" applyBorder="1" applyAlignment="1">
      <alignment horizontal="center" vertical="center"/>
    </xf>
    <xf numFmtId="0" fontId="1" fillId="19" borderId="12" xfId="0" applyFont="1" applyFill="1" applyBorder="1" applyAlignment="1">
      <alignment horizontal="center" vertical="center"/>
    </xf>
    <xf numFmtId="0" fontId="2" fillId="16" borderId="55" xfId="0" applyFont="1" applyFill="1" applyBorder="1" applyAlignment="1">
      <alignment horizontal="center" vertical="center"/>
    </xf>
    <xf numFmtId="0" fontId="2" fillId="12" borderId="59" xfId="0" applyFont="1" applyFill="1" applyBorder="1" applyAlignment="1">
      <alignment horizontal="center" vertical="center"/>
    </xf>
    <xf numFmtId="0" fontId="2" fillId="12" borderId="5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16" fillId="12" borderId="17" xfId="0" applyFont="1" applyFill="1" applyBorder="1" applyAlignment="1">
      <alignment horizontal="center" vertical="center"/>
    </xf>
    <xf numFmtId="0" fontId="16" fillId="12" borderId="20" xfId="0" applyFont="1" applyFill="1" applyBorder="1" applyAlignment="1">
      <alignment horizontal="center" vertical="center"/>
    </xf>
    <xf numFmtId="0" fontId="16" fillId="20" borderId="18" xfId="0" applyFont="1" applyFill="1" applyBorder="1" applyAlignment="1">
      <alignment horizontal="center" vertical="center"/>
    </xf>
    <xf numFmtId="0" fontId="8" fillId="0" borderId="0" xfId="0" applyFont="1"/>
    <xf numFmtId="0" fontId="2" fillId="5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165" fontId="15" fillId="0" borderId="17" xfId="0" applyNumberFormat="1" applyFont="1" applyBorder="1" applyAlignment="1">
      <alignment horizontal="center" vertical="center"/>
    </xf>
    <xf numFmtId="165" fontId="15" fillId="0" borderId="20" xfId="0" applyNumberFormat="1" applyFont="1" applyBorder="1" applyAlignment="1">
      <alignment horizontal="center" vertical="center"/>
    </xf>
    <xf numFmtId="165" fontId="15" fillId="0" borderId="18" xfId="0" applyNumberFormat="1" applyFont="1" applyBorder="1" applyAlignment="1">
      <alignment horizontal="center" vertical="center"/>
    </xf>
    <xf numFmtId="17" fontId="1" fillId="0" borderId="5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17" borderId="0" xfId="0" applyFill="1" applyProtection="1">
      <protection hidden="1"/>
    </xf>
    <xf numFmtId="0" fontId="2" fillId="16" borderId="19" xfId="0" applyFont="1" applyFill="1" applyBorder="1" applyAlignment="1" applyProtection="1">
      <alignment horizontal="center" vertical="center"/>
      <protection hidden="1"/>
    </xf>
    <xf numFmtId="0" fontId="2" fillId="15" borderId="35" xfId="0" applyFont="1" applyFill="1" applyBorder="1" applyAlignment="1" applyProtection="1">
      <alignment horizontal="center" vertical="center" wrapText="1"/>
      <protection hidden="1"/>
    </xf>
    <xf numFmtId="0" fontId="2" fillId="15" borderId="36" xfId="0" applyFont="1" applyFill="1" applyBorder="1" applyAlignment="1" applyProtection="1">
      <alignment horizontal="center" vertical="center" wrapText="1"/>
      <protection hidden="1"/>
    </xf>
    <xf numFmtId="0" fontId="2" fillId="15" borderId="37" xfId="0" applyFont="1" applyFill="1" applyBorder="1" applyAlignment="1" applyProtection="1">
      <alignment horizontal="center" vertical="center" wrapText="1"/>
      <protection hidden="1"/>
    </xf>
    <xf numFmtId="0" fontId="2" fillId="12" borderId="23" xfId="0" applyFont="1" applyFill="1" applyBorder="1" applyAlignment="1" applyProtection="1">
      <alignment horizontal="center" vertical="center" wrapText="1"/>
      <protection hidden="1"/>
    </xf>
    <xf numFmtId="0" fontId="2" fillId="12" borderId="24" xfId="0" applyFont="1" applyFill="1" applyBorder="1" applyAlignment="1" applyProtection="1">
      <alignment horizontal="center" vertical="center" wrapText="1"/>
      <protection hidden="1"/>
    </xf>
    <xf numFmtId="0" fontId="2" fillId="9" borderId="43" xfId="0" applyFont="1" applyFill="1" applyBorder="1" applyAlignment="1" applyProtection="1">
      <alignment horizontal="center" vertical="center" wrapText="1"/>
      <protection hidden="1"/>
    </xf>
    <xf numFmtId="0" fontId="2" fillId="9" borderId="44" xfId="0" applyFont="1" applyFill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/>
      <protection hidden="1"/>
    </xf>
    <xf numFmtId="0" fontId="1" fillId="0" borderId="16" xfId="0" applyFont="1" applyBorder="1" applyAlignment="1" applyProtection="1">
      <alignment horizontal="center" vertical="center"/>
      <protection hidden="1"/>
    </xf>
    <xf numFmtId="0" fontId="1" fillId="0" borderId="39" xfId="0" applyFont="1" applyBorder="1" applyAlignment="1" applyProtection="1">
      <alignment horizontal="center" vertical="center"/>
      <protection hidden="1"/>
    </xf>
    <xf numFmtId="165" fontId="7" fillId="0" borderId="28" xfId="0" applyNumberFormat="1" applyFont="1" applyBorder="1" applyAlignment="1" applyProtection="1">
      <alignment horizontal="center" vertical="center"/>
      <protection hidden="1"/>
    </xf>
    <xf numFmtId="165" fontId="7" fillId="0" borderId="17" xfId="0" applyNumberFormat="1" applyFont="1" applyBorder="1" applyAlignment="1" applyProtection="1">
      <alignment horizontal="center" vertical="center"/>
      <protection hidden="1"/>
    </xf>
    <xf numFmtId="165" fontId="10" fillId="0" borderId="20" xfId="0" applyNumberFormat="1" applyFont="1" applyBorder="1" applyAlignment="1" applyProtection="1">
      <alignment horizontal="center" vertical="center"/>
      <protection hidden="1"/>
    </xf>
    <xf numFmtId="9" fontId="7" fillId="0" borderId="21" xfId="0" applyNumberFormat="1" applyFont="1" applyBorder="1" applyAlignment="1" applyProtection="1">
      <alignment horizontal="left" vertical="center"/>
      <protection hidden="1"/>
    </xf>
    <xf numFmtId="9" fontId="7" fillId="0" borderId="29" xfId="0" applyNumberFormat="1" applyFont="1" applyBorder="1" applyAlignment="1" applyProtection="1">
      <alignment horizontal="left" vertical="center"/>
      <protection hidden="1"/>
    </xf>
    <xf numFmtId="165" fontId="7" fillId="0" borderId="48" xfId="0" applyNumberFormat="1" applyFont="1" applyBorder="1" applyAlignment="1" applyProtection="1">
      <alignment horizontal="center" vertical="center"/>
      <protection hidden="1"/>
    </xf>
    <xf numFmtId="165" fontId="7" fillId="0" borderId="18" xfId="0" applyNumberFormat="1" applyFont="1" applyBorder="1" applyAlignment="1" applyProtection="1">
      <alignment horizontal="center" vertical="center"/>
      <protection hidden="1"/>
    </xf>
    <xf numFmtId="9" fontId="7" fillId="0" borderId="22" xfId="0" applyNumberFormat="1" applyFont="1" applyBorder="1" applyAlignment="1" applyProtection="1">
      <alignment horizontal="left" vertical="center"/>
      <protection hidden="1"/>
    </xf>
    <xf numFmtId="9" fontId="7" fillId="0" borderId="49" xfId="0" applyNumberFormat="1" applyFont="1" applyBorder="1" applyAlignment="1" applyProtection="1">
      <alignment horizontal="center" vertical="center"/>
      <protection hidden="1"/>
    </xf>
    <xf numFmtId="1" fontId="7" fillId="0" borderId="28" xfId="0" applyNumberFormat="1" applyFont="1" applyBorder="1" applyAlignment="1" applyProtection="1">
      <alignment horizontal="center" vertical="center"/>
      <protection hidden="1"/>
    </xf>
    <xf numFmtId="1" fontId="7" fillId="0" borderId="17" xfId="0" applyNumberFormat="1" applyFont="1" applyBorder="1" applyAlignment="1" applyProtection="1">
      <alignment horizontal="center" vertical="center"/>
      <protection hidden="1"/>
    </xf>
    <xf numFmtId="0" fontId="7" fillId="0" borderId="48" xfId="0" applyFont="1" applyBorder="1" applyAlignment="1" applyProtection="1">
      <alignment horizontal="center" vertical="center"/>
      <protection hidden="1"/>
    </xf>
    <xf numFmtId="1" fontId="7" fillId="0" borderId="18" xfId="0" applyNumberFormat="1" applyFont="1" applyBorder="1" applyAlignment="1" applyProtection="1">
      <alignment horizontal="center" vertical="center"/>
      <protection hidden="1"/>
    </xf>
    <xf numFmtId="0" fontId="1" fillId="0" borderId="40" xfId="0" applyFont="1" applyBorder="1" applyAlignment="1" applyProtection="1">
      <alignment horizontal="center" vertical="center"/>
      <protection hidden="1"/>
    </xf>
    <xf numFmtId="0" fontId="1" fillId="0" borderId="41" xfId="0" applyFont="1" applyBorder="1" applyAlignment="1" applyProtection="1">
      <alignment horizontal="center" vertical="center"/>
      <protection hidden="1"/>
    </xf>
    <xf numFmtId="0" fontId="1" fillId="0" borderId="42" xfId="0" applyFont="1" applyBorder="1" applyAlignment="1" applyProtection="1">
      <alignment horizontal="center" vertical="center"/>
      <protection hidden="1"/>
    </xf>
    <xf numFmtId="1" fontId="7" fillId="0" borderId="30" xfId="0" applyNumberFormat="1" applyFont="1" applyBorder="1" applyAlignment="1" applyProtection="1">
      <alignment horizontal="center" vertical="center"/>
      <protection hidden="1"/>
    </xf>
    <xf numFmtId="1" fontId="7" fillId="0" borderId="31" xfId="0" applyNumberFormat="1" applyFont="1" applyBorder="1" applyAlignment="1" applyProtection="1">
      <alignment horizontal="center" vertical="center"/>
      <protection hidden="1"/>
    </xf>
    <xf numFmtId="165" fontId="10" fillId="0" borderId="32" xfId="0" applyNumberFormat="1" applyFont="1" applyBorder="1" applyAlignment="1" applyProtection="1">
      <alignment horizontal="center" vertical="center"/>
      <protection hidden="1"/>
    </xf>
    <xf numFmtId="9" fontId="7" fillId="0" borderId="33" xfId="0" applyNumberFormat="1" applyFont="1" applyBorder="1" applyAlignment="1" applyProtection="1">
      <alignment horizontal="left" vertical="center"/>
      <protection hidden="1"/>
    </xf>
    <xf numFmtId="9" fontId="7" fillId="0" borderId="34" xfId="0" applyNumberFormat="1" applyFont="1" applyBorder="1" applyAlignment="1" applyProtection="1">
      <alignment horizontal="left" vertical="center"/>
      <protection hidden="1"/>
    </xf>
    <xf numFmtId="0" fontId="7" fillId="0" borderId="50" xfId="0" applyFont="1" applyBorder="1" applyAlignment="1" applyProtection="1">
      <alignment horizontal="center" vertical="center"/>
      <protection hidden="1"/>
    </xf>
    <xf numFmtId="1" fontId="7" fillId="0" borderId="51" xfId="0" applyNumberFormat="1" applyFont="1" applyBorder="1" applyAlignment="1" applyProtection="1">
      <alignment horizontal="center" vertical="center"/>
      <protection hidden="1"/>
    </xf>
    <xf numFmtId="165" fontId="10" fillId="0" borderId="52" xfId="0" applyNumberFormat="1" applyFont="1" applyBorder="1" applyAlignment="1" applyProtection="1">
      <alignment horizontal="center" vertical="center"/>
      <protection hidden="1"/>
    </xf>
    <xf numFmtId="9" fontId="7" fillId="0" borderId="53" xfId="0" applyNumberFormat="1" applyFont="1" applyBorder="1" applyAlignment="1" applyProtection="1">
      <alignment horizontal="left" vertical="center"/>
      <protection hidden="1"/>
    </xf>
    <xf numFmtId="165" fontId="7" fillId="0" borderId="51" xfId="0" applyNumberFormat="1" applyFont="1" applyBorder="1" applyAlignment="1" applyProtection="1">
      <alignment horizontal="center" vertical="center"/>
      <protection hidden="1"/>
    </xf>
    <xf numFmtId="9" fontId="7" fillId="0" borderId="54" xfId="0" applyNumberFormat="1" applyFont="1" applyBorder="1" applyAlignment="1" applyProtection="1">
      <alignment horizontal="center" vertical="center"/>
      <protection hidden="1"/>
    </xf>
    <xf numFmtId="166" fontId="11" fillId="13" borderId="19" xfId="0" applyNumberFormat="1" applyFont="1" applyFill="1" applyBorder="1" applyAlignment="1" applyProtection="1">
      <alignment horizontal="center" vertical="center"/>
      <protection locked="0" hidden="1"/>
    </xf>
    <xf numFmtId="0" fontId="11" fillId="13" borderId="59" xfId="0" applyFont="1" applyFill="1" applyBorder="1" applyAlignment="1" applyProtection="1">
      <alignment horizontal="center"/>
      <protection hidden="1"/>
    </xf>
    <xf numFmtId="165" fontId="1" fillId="0" borderId="14" xfId="0" applyNumberFormat="1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9" fillId="21" borderId="69" xfId="0" applyFont="1" applyFill="1" applyBorder="1" applyAlignment="1">
      <alignment horizontal="center" vertical="center"/>
    </xf>
    <xf numFmtId="0" fontId="1" fillId="22" borderId="2" xfId="0" applyFont="1" applyFill="1" applyBorder="1" applyAlignment="1">
      <alignment horizontal="center" vertical="center"/>
    </xf>
    <xf numFmtId="0" fontId="0" fillId="22" borderId="14" xfId="0" applyFill="1" applyBorder="1"/>
    <xf numFmtId="165" fontId="9" fillId="0" borderId="12" xfId="0" applyNumberFormat="1" applyFont="1" applyBorder="1" applyAlignment="1">
      <alignment horizontal="center" vertical="center"/>
    </xf>
    <xf numFmtId="0" fontId="17" fillId="11" borderId="0" xfId="0" applyFont="1" applyFill="1" applyAlignment="1">
      <alignment horizontal="center" vertical="center"/>
    </xf>
    <xf numFmtId="0" fontId="18" fillId="11" borderId="0" xfId="0" applyFont="1" applyFill="1" applyAlignment="1">
      <alignment horizontal="right" vertical="center"/>
    </xf>
    <xf numFmtId="0" fontId="2" fillId="12" borderId="25" xfId="0" applyFont="1" applyFill="1" applyBorder="1" applyAlignment="1" applyProtection="1">
      <alignment horizontal="center" vertical="center" wrapText="1"/>
      <protection hidden="1"/>
    </xf>
    <xf numFmtId="0" fontId="2" fillId="12" borderId="27" xfId="0" applyFont="1" applyFill="1" applyBorder="1" applyAlignment="1" applyProtection="1">
      <alignment horizontal="center" vertical="center" wrapText="1"/>
      <protection hidden="1"/>
    </xf>
    <xf numFmtId="0" fontId="2" fillId="12" borderId="26" xfId="0" applyFont="1" applyFill="1" applyBorder="1" applyAlignment="1" applyProtection="1">
      <alignment horizontal="center" vertical="center" wrapText="1"/>
      <protection hidden="1"/>
    </xf>
    <xf numFmtId="0" fontId="2" fillId="9" borderId="45" xfId="0" applyFont="1" applyFill="1" applyBorder="1" applyAlignment="1" applyProtection="1">
      <alignment horizontal="center" vertical="center" wrapText="1"/>
      <protection hidden="1"/>
    </xf>
    <xf numFmtId="0" fontId="2" fillId="9" borderId="46" xfId="0" applyFont="1" applyFill="1" applyBorder="1" applyAlignment="1" applyProtection="1">
      <alignment horizontal="center" vertical="center" wrapText="1"/>
      <protection hidden="1"/>
    </xf>
    <xf numFmtId="0" fontId="2" fillId="9" borderId="47" xfId="0" applyFont="1" applyFill="1" applyBorder="1" applyAlignment="1" applyProtection="1">
      <alignment horizontal="center" vertical="center" wrapText="1"/>
      <protection hidden="1"/>
    </xf>
    <xf numFmtId="0" fontId="13" fillId="11" borderId="0" xfId="0" applyFont="1" applyFill="1" applyAlignment="1" applyProtection="1">
      <alignment horizontal="center" vertical="center"/>
      <protection hidden="1"/>
    </xf>
    <xf numFmtId="0" fontId="5" fillId="14" borderId="11" xfId="0" applyFont="1" applyFill="1" applyBorder="1" applyAlignment="1" applyProtection="1">
      <alignment horizontal="center" vertical="center"/>
      <protection hidden="1"/>
    </xf>
    <xf numFmtId="0" fontId="5" fillId="10" borderId="11" xfId="0" applyFont="1" applyFill="1" applyBorder="1" applyAlignment="1" applyProtection="1">
      <alignment horizontal="center" vertical="center"/>
      <protection hidden="1"/>
    </xf>
    <xf numFmtId="0" fontId="12" fillId="11" borderId="0" xfId="0" applyFont="1" applyFill="1" applyAlignment="1">
      <alignment horizontal="center" vertical="center"/>
    </xf>
    <xf numFmtId="0" fontId="11" fillId="13" borderId="62" xfId="0" applyFont="1" applyFill="1" applyBorder="1" applyAlignment="1" applyProtection="1">
      <alignment horizontal="left" vertical="center" wrapText="1"/>
      <protection hidden="1"/>
    </xf>
    <xf numFmtId="0" fontId="11" fillId="13" borderId="63" xfId="0" applyFont="1" applyFill="1" applyBorder="1" applyAlignment="1" applyProtection="1">
      <alignment horizontal="left" vertical="center" wrapText="1"/>
      <protection hidden="1"/>
    </xf>
    <xf numFmtId="0" fontId="11" fillId="13" borderId="64" xfId="0" applyFont="1" applyFill="1" applyBorder="1" applyAlignment="1" applyProtection="1">
      <alignment horizontal="left" vertical="center" wrapText="1"/>
      <protection hidden="1"/>
    </xf>
    <xf numFmtId="0" fontId="2" fillId="12" borderId="62" xfId="0" applyFont="1" applyFill="1" applyBorder="1" applyAlignment="1">
      <alignment horizontal="center" vertical="center"/>
    </xf>
    <xf numFmtId="0" fontId="2" fillId="12" borderId="63" xfId="0" applyFont="1" applyFill="1" applyBorder="1" applyAlignment="1">
      <alignment horizontal="center" vertical="center"/>
    </xf>
    <xf numFmtId="0" fontId="2" fillId="12" borderId="64" xfId="0" applyFont="1" applyFill="1" applyBorder="1" applyAlignment="1">
      <alignment horizontal="center" vertical="center"/>
    </xf>
    <xf numFmtId="166" fontId="11" fillId="19" borderId="56" xfId="0" applyNumberFormat="1" applyFont="1" applyFill="1" applyBorder="1" applyAlignment="1" applyProtection="1">
      <alignment horizontal="center" vertical="center"/>
      <protection locked="0"/>
    </xf>
    <xf numFmtId="166" fontId="11" fillId="19" borderId="57" xfId="0" applyNumberFormat="1" applyFont="1" applyFill="1" applyBorder="1" applyAlignment="1" applyProtection="1">
      <alignment horizontal="center" vertical="center"/>
      <protection locked="0"/>
    </xf>
    <xf numFmtId="166" fontId="11" fillId="19" borderId="58" xfId="0" applyNumberFormat="1" applyFont="1" applyFill="1" applyBorder="1" applyAlignment="1" applyProtection="1">
      <alignment horizontal="center" vertical="center"/>
      <protection locked="0"/>
    </xf>
    <xf numFmtId="0" fontId="11" fillId="13" borderId="59" xfId="0" applyFont="1" applyFill="1" applyBorder="1" applyAlignment="1" applyProtection="1">
      <alignment horizontal="center" vertical="center"/>
      <protection hidden="1"/>
    </xf>
    <xf numFmtId="0" fontId="11" fillId="13" borderId="60" xfId="0" applyFont="1" applyFill="1" applyBorder="1" applyAlignment="1" applyProtection="1">
      <alignment horizontal="center" vertical="center"/>
      <protection hidden="1"/>
    </xf>
    <xf numFmtId="0" fontId="11" fillId="13" borderId="61" xfId="0" applyFont="1" applyFill="1" applyBorder="1" applyAlignment="1" applyProtection="1">
      <alignment horizontal="center" vertical="center"/>
      <protection hidden="1"/>
    </xf>
    <xf numFmtId="164" fontId="4" fillId="6" borderId="12" xfId="0" applyNumberFormat="1" applyFont="1" applyFill="1" applyBorder="1" applyAlignment="1">
      <alignment horizontal="center" vertical="center"/>
    </xf>
    <xf numFmtId="0" fontId="2" fillId="7" borderId="65" xfId="0" applyFont="1" applyFill="1" applyBorder="1" applyAlignment="1">
      <alignment horizontal="center" vertical="center"/>
    </xf>
    <xf numFmtId="0" fontId="2" fillId="7" borderId="66" xfId="0" applyFont="1" applyFill="1" applyBorder="1" applyAlignment="1">
      <alignment horizontal="center" vertical="center"/>
    </xf>
    <xf numFmtId="0" fontId="2" fillId="7" borderId="67" xfId="0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7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64" fontId="4" fillId="3" borderId="5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vertical="center"/>
    </xf>
    <xf numFmtId="164" fontId="4" fillId="4" borderId="8" xfId="0" applyNumberFormat="1" applyFont="1" applyFill="1" applyBorder="1" applyAlignment="1">
      <alignment horizontal="center" vertical="center"/>
    </xf>
    <xf numFmtId="164" fontId="4" fillId="4" borderId="9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6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16" fillId="14" borderId="17" xfId="0" applyFont="1" applyFill="1" applyBorder="1" applyAlignment="1">
      <alignment horizontal="center" vertical="center"/>
    </xf>
    <xf numFmtId="0" fontId="16" fillId="14" borderId="20" xfId="0" applyFont="1" applyFill="1" applyBorder="1" applyAlignment="1">
      <alignment horizontal="center" vertical="center"/>
    </xf>
    <xf numFmtId="0" fontId="16" fillId="9" borderId="18" xfId="0" applyFont="1" applyFill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</cellXfs>
  <cellStyles count="1">
    <cellStyle name="Normal" xfId="0" builtinId="0"/>
  </cellStyles>
  <dxfs count="4">
    <dxf>
      <font>
        <color theme="9"/>
      </font>
    </dxf>
    <dxf>
      <font>
        <color rgb="FFFF0000"/>
      </font>
      <fill>
        <patternFill patternType="none">
          <bgColor auto="1"/>
        </patternFill>
      </fill>
    </dxf>
    <dxf>
      <font>
        <color rgb="FFFF0000"/>
      </font>
    </dxf>
    <dxf>
      <font>
        <color theme="9"/>
      </font>
    </dxf>
  </dxfs>
  <tableStyles count="0" defaultTableStyle="TableStyleMedium2" defaultPivotStyle="PivotStyleLight16"/>
  <colors>
    <mruColors>
      <color rgb="FFD6EDBD"/>
      <color rgb="FFFDEEE7"/>
      <color rgb="FFEAF6FC"/>
      <color rgb="FFF8FCFE"/>
      <color rgb="FFF2FBEF"/>
      <color rgb="FFF3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Support!$K$1</c:f>
          <c:strCache>
            <c:ptCount val="1"/>
            <c:pt idx="0">
              <c:v>MTD Trend For Client Satisfaction Score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Support!$C$2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Support!$B$3:$B$14</c:f>
              <c:numCache>
                <c:formatCode>mmm\-yy</c:formatCode>
                <c:ptCount val="12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</c:numCache>
            </c:numRef>
          </c:cat>
          <c:val>
            <c:numRef>
              <c:f>Support!$C$3:$C$14</c:f>
              <c:numCache>
                <c:formatCode>0.0</c:formatCode>
                <c:ptCount val="12"/>
                <c:pt idx="0">
                  <c:v>331</c:v>
                </c:pt>
                <c:pt idx="1">
                  <c:v>348</c:v>
                </c:pt>
                <c:pt idx="2">
                  <c:v>50</c:v>
                </c:pt>
                <c:pt idx="3">
                  <c:v>231</c:v>
                </c:pt>
                <c:pt idx="4">
                  <c:v>496</c:v>
                </c:pt>
                <c:pt idx="5">
                  <c:v>42</c:v>
                </c:pt>
                <c:pt idx="6">
                  <c:v>272</c:v>
                </c:pt>
                <c:pt idx="7">
                  <c:v>285</c:v>
                </c:pt>
                <c:pt idx="8">
                  <c:v>331</c:v>
                </c:pt>
                <c:pt idx="9">
                  <c:v>164</c:v>
                </c:pt>
                <c:pt idx="10">
                  <c:v>497</c:v>
                </c:pt>
                <c:pt idx="11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14-48FA-AB1D-4758944CDAC5}"/>
            </c:ext>
          </c:extLst>
        </c:ser>
        <c:ser>
          <c:idx val="2"/>
          <c:order val="2"/>
          <c:tx>
            <c:strRef>
              <c:f>Support!$E$2</c:f>
              <c:strCache>
                <c:ptCount val="1"/>
                <c:pt idx="0">
                  <c:v>PY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Support!$B$3:$B$14</c:f>
              <c:numCache>
                <c:formatCode>mmm\-yy</c:formatCode>
                <c:ptCount val="12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</c:numCache>
            </c:numRef>
          </c:cat>
          <c:val>
            <c:numRef>
              <c:f>Support!$E$3:$E$14</c:f>
              <c:numCache>
                <c:formatCode>0.0</c:formatCode>
                <c:ptCount val="12"/>
                <c:pt idx="0">
                  <c:v>368.68</c:v>
                </c:pt>
                <c:pt idx="1">
                  <c:v>422.13</c:v>
                </c:pt>
                <c:pt idx="2">
                  <c:v>42.02</c:v>
                </c:pt>
                <c:pt idx="3">
                  <c:v>55.27</c:v>
                </c:pt>
                <c:pt idx="4">
                  <c:v>257.13</c:v>
                </c:pt>
                <c:pt idx="5">
                  <c:v>13.53</c:v>
                </c:pt>
                <c:pt idx="6">
                  <c:v>187.69</c:v>
                </c:pt>
                <c:pt idx="7">
                  <c:v>63.46</c:v>
                </c:pt>
                <c:pt idx="8">
                  <c:v>130.99</c:v>
                </c:pt>
                <c:pt idx="9">
                  <c:v>155.38</c:v>
                </c:pt>
                <c:pt idx="10">
                  <c:v>169.84</c:v>
                </c:pt>
                <c:pt idx="11">
                  <c:v>243.95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14-48FA-AB1D-4758944CDAC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681662639"/>
        <c:axId val="1681667919"/>
      </c:barChart>
      <c:lineChart>
        <c:grouping val="standard"/>
        <c:varyColors val="0"/>
        <c:ser>
          <c:idx val="1"/>
          <c:order val="1"/>
          <c:tx>
            <c:strRef>
              <c:f>Support!$D$2</c:f>
              <c:strCache>
                <c:ptCount val="1"/>
                <c:pt idx="0">
                  <c:v>Target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Support!$B$3:$B$14</c:f>
              <c:numCache>
                <c:formatCode>mmm\-yy</c:formatCode>
                <c:ptCount val="12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</c:numCache>
            </c:numRef>
          </c:cat>
          <c:val>
            <c:numRef>
              <c:f>Support!$D$3:$D$14</c:f>
              <c:numCache>
                <c:formatCode>0.0</c:formatCode>
                <c:ptCount val="12"/>
                <c:pt idx="0">
                  <c:v>342.82</c:v>
                </c:pt>
                <c:pt idx="1">
                  <c:v>241.88</c:v>
                </c:pt>
                <c:pt idx="2">
                  <c:v>16.96</c:v>
                </c:pt>
                <c:pt idx="3">
                  <c:v>83.37</c:v>
                </c:pt>
                <c:pt idx="4">
                  <c:v>14.12</c:v>
                </c:pt>
                <c:pt idx="5">
                  <c:v>50.45</c:v>
                </c:pt>
                <c:pt idx="6">
                  <c:v>54.01</c:v>
                </c:pt>
                <c:pt idx="7">
                  <c:v>105.49</c:v>
                </c:pt>
                <c:pt idx="8">
                  <c:v>107.75</c:v>
                </c:pt>
                <c:pt idx="9">
                  <c:v>96.91</c:v>
                </c:pt>
                <c:pt idx="10">
                  <c:v>489.92</c:v>
                </c:pt>
                <c:pt idx="11">
                  <c:v>268.22000000000003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D14-48FA-AB1D-4758944CDAC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81662639"/>
        <c:axId val="1681667919"/>
      </c:lineChart>
      <c:dateAx>
        <c:axId val="1681662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67919"/>
        <c:crosses val="autoZero"/>
        <c:auto val="1"/>
        <c:lblOffset val="100"/>
        <c:baseTimeUnit val="months"/>
      </c:dateAx>
      <c:valAx>
        <c:axId val="1681667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6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92D05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Support!$L$1</c:f>
          <c:strCache>
            <c:ptCount val="1"/>
            <c:pt idx="0">
              <c:v>YTD Trend For Client Satisfaction Score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Support!$F$2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Support!$B$3:$B$14</c:f>
              <c:numCache>
                <c:formatCode>mmm\-yy</c:formatCode>
                <c:ptCount val="12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</c:numCache>
            </c:numRef>
          </c:cat>
          <c:val>
            <c:numRef>
              <c:f>Support!$F$3:$F$14</c:f>
              <c:numCache>
                <c:formatCode>0.0</c:formatCode>
                <c:ptCount val="12"/>
                <c:pt idx="0">
                  <c:v>331</c:v>
                </c:pt>
                <c:pt idx="1">
                  <c:v>679</c:v>
                </c:pt>
                <c:pt idx="2">
                  <c:v>729</c:v>
                </c:pt>
                <c:pt idx="3">
                  <c:v>960</c:v>
                </c:pt>
                <c:pt idx="4">
                  <c:v>1456</c:v>
                </c:pt>
                <c:pt idx="5">
                  <c:v>1498</c:v>
                </c:pt>
                <c:pt idx="6">
                  <c:v>1770</c:v>
                </c:pt>
                <c:pt idx="7">
                  <c:v>2055</c:v>
                </c:pt>
                <c:pt idx="8">
                  <c:v>2386</c:v>
                </c:pt>
                <c:pt idx="9">
                  <c:v>2550</c:v>
                </c:pt>
                <c:pt idx="10">
                  <c:v>3047</c:v>
                </c:pt>
                <c:pt idx="11">
                  <c:v>3295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06-4282-A72C-5115871BD73B}"/>
            </c:ext>
          </c:extLst>
        </c:ser>
        <c:ser>
          <c:idx val="2"/>
          <c:order val="2"/>
          <c:tx>
            <c:strRef>
              <c:f>Support!$H$2</c:f>
              <c:strCache>
                <c:ptCount val="1"/>
                <c:pt idx="0">
                  <c:v>PY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Support!$B$3:$B$14</c:f>
              <c:numCache>
                <c:formatCode>mmm\-yy</c:formatCode>
                <c:ptCount val="12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</c:numCache>
            </c:numRef>
          </c:cat>
          <c:val>
            <c:numRef>
              <c:f>Support!$H$3:$H$14</c:f>
              <c:numCache>
                <c:formatCode>0.0</c:formatCode>
                <c:ptCount val="12"/>
                <c:pt idx="0">
                  <c:v>368.68</c:v>
                </c:pt>
                <c:pt idx="1">
                  <c:v>422.13</c:v>
                </c:pt>
                <c:pt idx="2">
                  <c:v>42.02</c:v>
                </c:pt>
                <c:pt idx="3">
                  <c:v>55.27</c:v>
                </c:pt>
                <c:pt idx="4">
                  <c:v>257.13</c:v>
                </c:pt>
                <c:pt idx="5">
                  <c:v>13.53</c:v>
                </c:pt>
                <c:pt idx="6">
                  <c:v>187.69</c:v>
                </c:pt>
                <c:pt idx="7">
                  <c:v>63.46</c:v>
                </c:pt>
                <c:pt idx="8">
                  <c:v>130.99</c:v>
                </c:pt>
                <c:pt idx="9">
                  <c:v>155.38</c:v>
                </c:pt>
                <c:pt idx="10">
                  <c:v>169.84</c:v>
                </c:pt>
                <c:pt idx="11">
                  <c:v>243.95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06-4282-A72C-5115871BD7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681662639"/>
        <c:axId val="1681667919"/>
      </c:barChart>
      <c:lineChart>
        <c:grouping val="standard"/>
        <c:varyColors val="0"/>
        <c:ser>
          <c:idx val="1"/>
          <c:order val="1"/>
          <c:tx>
            <c:strRef>
              <c:f>Support!$G$2</c:f>
              <c:strCache>
                <c:ptCount val="1"/>
                <c:pt idx="0">
                  <c:v>Target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Support!$G$3:$G$14</c:f>
              <c:numCache>
                <c:formatCode>0.0</c:formatCode>
                <c:ptCount val="12"/>
                <c:pt idx="0">
                  <c:v>226.25</c:v>
                </c:pt>
                <c:pt idx="1">
                  <c:v>243.77</c:v>
                </c:pt>
                <c:pt idx="2">
                  <c:v>862.99</c:v>
                </c:pt>
                <c:pt idx="3">
                  <c:v>422.38</c:v>
                </c:pt>
                <c:pt idx="4">
                  <c:v>966.58</c:v>
                </c:pt>
                <c:pt idx="5">
                  <c:v>1159.5999999999999</c:v>
                </c:pt>
                <c:pt idx="6">
                  <c:v>1673.65</c:v>
                </c:pt>
                <c:pt idx="7">
                  <c:v>45.6</c:v>
                </c:pt>
                <c:pt idx="8">
                  <c:v>699.93</c:v>
                </c:pt>
                <c:pt idx="9">
                  <c:v>2221.8200000000002</c:v>
                </c:pt>
                <c:pt idx="10">
                  <c:v>2914.33</c:v>
                </c:pt>
                <c:pt idx="11">
                  <c:v>1935.03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C906-4282-A72C-5115871BD7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81662639"/>
        <c:axId val="1681667919"/>
      </c:lineChart>
      <c:dateAx>
        <c:axId val="1681662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67919"/>
        <c:crosses val="autoZero"/>
        <c:auto val="1"/>
        <c:lblOffset val="100"/>
        <c:baseTimeUnit val="months"/>
      </c:dateAx>
      <c:valAx>
        <c:axId val="1681667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66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92D05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KPI Input_ Actual'!A1"/><Relationship Id="rId2" Type="http://schemas.openxmlformats.org/officeDocument/2006/relationships/hyperlink" Target="#Trends!A1"/><Relationship Id="rId1" Type="http://schemas.openxmlformats.org/officeDocument/2006/relationships/hyperlink" Target="#'KPI Dashboard'!A1"/><Relationship Id="rId6" Type="http://schemas.openxmlformats.org/officeDocument/2006/relationships/hyperlink" Target="#'KPI Definition'!A1"/><Relationship Id="rId5" Type="http://schemas.openxmlformats.org/officeDocument/2006/relationships/hyperlink" Target="#'KPI Input - PY'!A1"/><Relationship Id="rId4" Type="http://schemas.openxmlformats.org/officeDocument/2006/relationships/hyperlink" Target="#'KPI Input - Target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Home!A1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2.svg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228600</xdr:colOff>
      <xdr:row>2</xdr:row>
      <xdr:rowOff>38100</xdr:rowOff>
    </xdr:from>
    <xdr:to>
      <xdr:col>2</xdr:col>
      <xdr:colOff>400050</xdr:colOff>
      <xdr:row>11</xdr:row>
      <xdr:rowOff>133350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AA59F713-4D20-4E0D-023C-BEE51A65AA7B}"/>
            </a:ext>
          </a:extLst>
        </xdr:cNvPr>
        <xdr:cNvGrpSpPr/>
      </xdr:nvGrpSpPr>
      <xdr:grpSpPr>
        <a:xfrm>
          <a:off x="228600" y="541020"/>
          <a:ext cx="1375410" cy="1741170"/>
          <a:chOff x="234950" y="596900"/>
          <a:chExt cx="1390650" cy="1752600"/>
        </a:xfrm>
      </xdr:grpSpPr>
      <xdr:sp macro="" textlink="">
        <xdr:nvSpPr>
          <xdr:cNvPr id="2" name="Rectangle 1">
            <a:extLst>
              <a:ext uri="{FF2B5EF4-FFF2-40B4-BE49-F238E27FC236}">
                <a16:creationId xmlns:a16="http://schemas.microsoft.com/office/drawing/2014/main" id="{97F5BEAF-2FAE-16E8-FD7B-4E618FE71836}"/>
              </a:ext>
            </a:extLst>
          </xdr:cNvPr>
          <xdr:cNvSpPr/>
        </xdr:nvSpPr>
        <xdr:spPr>
          <a:xfrm>
            <a:off x="234950" y="717550"/>
            <a:ext cx="1390650" cy="1631950"/>
          </a:xfrm>
          <a:prstGeom prst="rect">
            <a:avLst/>
          </a:prstGeom>
          <a:solidFill>
            <a:schemeClr val="bg1"/>
          </a:solidFill>
          <a:ln>
            <a:solidFill>
              <a:srgbClr val="92D05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A0F79CE0-55E7-8E5D-CE3B-3F60C8AFB5D8}"/>
              </a:ext>
            </a:extLst>
          </xdr:cNvPr>
          <xdr:cNvSpPr txBox="1"/>
        </xdr:nvSpPr>
        <xdr:spPr>
          <a:xfrm>
            <a:off x="469900" y="596900"/>
            <a:ext cx="946150" cy="2349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100" b="1"/>
              <a:t>Dashboard</a:t>
            </a:r>
          </a:p>
        </xdr:txBody>
      </xdr:sp>
      <xdr:sp macro="" textlink="">
        <xdr:nvSpPr>
          <xdr:cNvPr id="4" name="Rectangle: Rounded Corners 3">
            <a:hlinkClick xmlns:r="http://schemas.openxmlformats.org/officeDocument/2006/relationships" r:id="rId1" tooltip="Dashboard Sheet tab"/>
            <a:extLst>
              <a:ext uri="{FF2B5EF4-FFF2-40B4-BE49-F238E27FC236}">
                <a16:creationId xmlns:a16="http://schemas.microsoft.com/office/drawing/2014/main" id="{F543E26D-8E6D-6949-97AC-D30F3D5C2419}"/>
              </a:ext>
            </a:extLst>
          </xdr:cNvPr>
          <xdr:cNvSpPr/>
        </xdr:nvSpPr>
        <xdr:spPr>
          <a:xfrm>
            <a:off x="400050" y="93980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Dashboard</a:t>
            </a:r>
          </a:p>
        </xdr:txBody>
      </xdr:sp>
      <xdr:sp macro="" textlink="">
        <xdr:nvSpPr>
          <xdr:cNvPr id="5" name="Rectangle: Rounded Corners 4">
            <a:hlinkClick xmlns:r="http://schemas.openxmlformats.org/officeDocument/2006/relationships" r:id="rId2" tooltip="KPI Trends"/>
            <a:extLst>
              <a:ext uri="{FF2B5EF4-FFF2-40B4-BE49-F238E27FC236}">
                <a16:creationId xmlns:a16="http://schemas.microsoft.com/office/drawing/2014/main" id="{292B7D9D-F1C0-BAC8-F4D0-9A4384F13766}"/>
              </a:ext>
            </a:extLst>
          </xdr:cNvPr>
          <xdr:cNvSpPr/>
        </xdr:nvSpPr>
        <xdr:spPr>
          <a:xfrm>
            <a:off x="400050" y="137795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KPI Trend</a:t>
            </a:r>
          </a:p>
        </xdr:txBody>
      </xdr:sp>
    </xdr:grpSp>
    <xdr:clientData/>
  </xdr:twoCellAnchor>
  <xdr:twoCellAnchor editAs="absolute">
    <xdr:from>
      <xdr:col>2</xdr:col>
      <xdr:colOff>590550</xdr:colOff>
      <xdr:row>2</xdr:row>
      <xdr:rowOff>31750</xdr:rowOff>
    </xdr:from>
    <xdr:to>
      <xdr:col>5</xdr:col>
      <xdr:colOff>152400</xdr:colOff>
      <xdr:row>11</xdr:row>
      <xdr:rowOff>127000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1805ED0-22CE-329B-5D41-8A9DDFD395F0}"/>
            </a:ext>
          </a:extLst>
        </xdr:cNvPr>
        <xdr:cNvGrpSpPr/>
      </xdr:nvGrpSpPr>
      <xdr:grpSpPr>
        <a:xfrm>
          <a:off x="1794510" y="534670"/>
          <a:ext cx="1367790" cy="1741170"/>
          <a:chOff x="234950" y="596900"/>
          <a:chExt cx="1390650" cy="1752600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8618D886-B7C4-E5B2-4198-363B0A1E8DFB}"/>
              </a:ext>
            </a:extLst>
          </xdr:cNvPr>
          <xdr:cNvSpPr/>
        </xdr:nvSpPr>
        <xdr:spPr>
          <a:xfrm>
            <a:off x="234950" y="717550"/>
            <a:ext cx="1390650" cy="1631950"/>
          </a:xfrm>
          <a:prstGeom prst="rect">
            <a:avLst/>
          </a:prstGeom>
          <a:solidFill>
            <a:schemeClr val="bg1"/>
          </a:solidFill>
          <a:ln>
            <a:solidFill>
              <a:schemeClr val="accent2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07E66B8-2448-F1BC-52F5-8C9171AE3404}"/>
              </a:ext>
            </a:extLst>
          </xdr:cNvPr>
          <xdr:cNvSpPr txBox="1"/>
        </xdr:nvSpPr>
        <xdr:spPr>
          <a:xfrm>
            <a:off x="469900" y="596900"/>
            <a:ext cx="946150" cy="2349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100" b="1"/>
              <a:t>Input sheets</a:t>
            </a:r>
          </a:p>
        </xdr:txBody>
      </xdr:sp>
      <xdr:sp macro="" textlink="">
        <xdr:nvSpPr>
          <xdr:cNvPr id="11" name="Rectangle: Rounded Corners 10">
            <a:hlinkClick xmlns:r="http://schemas.openxmlformats.org/officeDocument/2006/relationships" r:id="rId3" tooltip="Enter Actual Numbers for MTD and YTD"/>
            <a:extLst>
              <a:ext uri="{FF2B5EF4-FFF2-40B4-BE49-F238E27FC236}">
                <a16:creationId xmlns:a16="http://schemas.microsoft.com/office/drawing/2014/main" id="{95709F39-5F5D-B0D3-E098-5055860EAA82}"/>
              </a:ext>
            </a:extLst>
          </xdr:cNvPr>
          <xdr:cNvSpPr/>
        </xdr:nvSpPr>
        <xdr:spPr>
          <a:xfrm>
            <a:off x="400050" y="93980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2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Actual</a:t>
            </a:r>
          </a:p>
        </xdr:txBody>
      </xdr:sp>
      <xdr:sp macro="" textlink="">
        <xdr:nvSpPr>
          <xdr:cNvPr id="12" name="Rectangle: Rounded Corners 11">
            <a:hlinkClick xmlns:r="http://schemas.openxmlformats.org/officeDocument/2006/relationships" r:id="rId4" tooltip="Enter Target Numbers for MTD and YTD"/>
            <a:extLst>
              <a:ext uri="{FF2B5EF4-FFF2-40B4-BE49-F238E27FC236}">
                <a16:creationId xmlns:a16="http://schemas.microsoft.com/office/drawing/2014/main" id="{79FE987E-054A-96D0-A18A-ED5E7794BF7E}"/>
              </a:ext>
            </a:extLst>
          </xdr:cNvPr>
          <xdr:cNvSpPr/>
        </xdr:nvSpPr>
        <xdr:spPr>
          <a:xfrm>
            <a:off x="400050" y="137795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2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Target</a:t>
            </a:r>
          </a:p>
        </xdr:txBody>
      </xdr:sp>
      <xdr:sp macro="" textlink="">
        <xdr:nvSpPr>
          <xdr:cNvPr id="13" name="Rectangle: Rounded Corners 12">
            <a:hlinkClick xmlns:r="http://schemas.openxmlformats.org/officeDocument/2006/relationships" r:id="rId5" tooltip="Enter PY Numbers for MTD and YTD"/>
            <a:extLst>
              <a:ext uri="{FF2B5EF4-FFF2-40B4-BE49-F238E27FC236}">
                <a16:creationId xmlns:a16="http://schemas.microsoft.com/office/drawing/2014/main" id="{1060AAE0-CBCD-6A55-6776-F0AB147935E7}"/>
              </a:ext>
            </a:extLst>
          </xdr:cNvPr>
          <xdr:cNvSpPr/>
        </xdr:nvSpPr>
        <xdr:spPr>
          <a:xfrm>
            <a:off x="400050" y="181610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2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Previous</a:t>
            </a:r>
            <a:r>
              <a:rPr lang="en-IN" sz="1100" baseline="0"/>
              <a:t> Year</a:t>
            </a:r>
            <a:endParaRPr lang="en-IN" sz="1100"/>
          </a:p>
        </xdr:txBody>
      </xdr:sp>
    </xdr:grpSp>
    <xdr:clientData/>
  </xdr:twoCellAnchor>
  <xdr:twoCellAnchor editAs="absolute">
    <xdr:from>
      <xdr:col>5</xdr:col>
      <xdr:colOff>279400</xdr:colOff>
      <xdr:row>2</xdr:row>
      <xdr:rowOff>31750</xdr:rowOff>
    </xdr:from>
    <xdr:to>
      <xdr:col>7</xdr:col>
      <xdr:colOff>450850</xdr:colOff>
      <xdr:row>11</xdr:row>
      <xdr:rowOff>127000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F24A3C6B-D3AD-B5F9-90EB-BF17E7FFBAB0}"/>
            </a:ext>
          </a:extLst>
        </xdr:cNvPr>
        <xdr:cNvGrpSpPr/>
      </xdr:nvGrpSpPr>
      <xdr:grpSpPr>
        <a:xfrm>
          <a:off x="3289300" y="534670"/>
          <a:ext cx="1375410" cy="1741170"/>
          <a:chOff x="234950" y="596900"/>
          <a:chExt cx="1390650" cy="17526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3A93669A-C888-1B3C-2026-8932D0874542}"/>
              </a:ext>
            </a:extLst>
          </xdr:cNvPr>
          <xdr:cNvSpPr/>
        </xdr:nvSpPr>
        <xdr:spPr>
          <a:xfrm>
            <a:off x="234950" y="717550"/>
            <a:ext cx="1390650" cy="1631950"/>
          </a:xfrm>
          <a:prstGeom prst="rect">
            <a:avLst/>
          </a:prstGeom>
          <a:solidFill>
            <a:schemeClr val="bg1"/>
          </a:solidFill>
          <a:ln>
            <a:solidFill>
              <a:schemeClr val="accent5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C831C1A2-1B84-83F8-C725-43D5CF65FF75}"/>
              </a:ext>
            </a:extLst>
          </xdr:cNvPr>
          <xdr:cNvSpPr txBox="1"/>
        </xdr:nvSpPr>
        <xdr:spPr>
          <a:xfrm>
            <a:off x="469900" y="596900"/>
            <a:ext cx="946150" cy="2349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IN" sz="1100" b="1"/>
              <a:t>KPI</a:t>
            </a:r>
          </a:p>
        </xdr:txBody>
      </xdr:sp>
      <xdr:sp macro="" textlink="">
        <xdr:nvSpPr>
          <xdr:cNvPr id="17" name="Rectangle: Rounded Corners 16">
            <a:hlinkClick xmlns:r="http://schemas.openxmlformats.org/officeDocument/2006/relationships" r:id="rId6" tooltip="KPI Definition"/>
            <a:extLst>
              <a:ext uri="{FF2B5EF4-FFF2-40B4-BE49-F238E27FC236}">
                <a16:creationId xmlns:a16="http://schemas.microsoft.com/office/drawing/2014/main" id="{77BBA537-D7CB-B710-83AB-690F992702F3}"/>
              </a:ext>
            </a:extLst>
          </xdr:cNvPr>
          <xdr:cNvSpPr/>
        </xdr:nvSpPr>
        <xdr:spPr>
          <a:xfrm>
            <a:off x="400050" y="939800"/>
            <a:ext cx="1066800" cy="266700"/>
          </a:xfrm>
          <a:prstGeom prst="roundRect">
            <a:avLst>
              <a:gd name="adj" fmla="val 50000"/>
            </a:avLst>
          </a:prstGeom>
          <a:solidFill>
            <a:schemeClr val="accent5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contrasting" dir="t">
              <a:rot lat="0" lon="0" rev="1500000"/>
            </a:lightRig>
          </a:scene3d>
          <a:sp3d prstMaterial="metal">
            <a:bevelT w="88900" h="889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100"/>
              <a:t>Definition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</xdr:colOff>
      <xdr:row>0</xdr:row>
      <xdr:rowOff>12700</xdr:rowOff>
    </xdr:from>
    <xdr:to>
      <xdr:col>1</xdr:col>
      <xdr:colOff>342900</xdr:colOff>
      <xdr:row>0</xdr:row>
      <xdr:rowOff>387350</xdr:rowOff>
    </xdr:to>
    <xdr:pic>
      <xdr:nvPicPr>
        <xdr:cNvPr id="3" name="Graphic 2" descr="House with solid fill">
          <a:hlinkClick xmlns:r="http://schemas.openxmlformats.org/officeDocument/2006/relationships" r:id="rId1" tooltip="Go to Home tab"/>
          <a:extLst>
            <a:ext uri="{FF2B5EF4-FFF2-40B4-BE49-F238E27FC236}">
              <a16:creationId xmlns:a16="http://schemas.microsoft.com/office/drawing/2014/main" id="{234D05A5-4376-7FDD-E2CF-022BBD0C7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1750" y="12700"/>
          <a:ext cx="374650" cy="374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120650</xdr:colOff>
      <xdr:row>7</xdr:row>
      <xdr:rowOff>76200</xdr:rowOff>
    </xdr:from>
    <xdr:to>
      <xdr:col>21</xdr:col>
      <xdr:colOff>19050</xdr:colOff>
      <xdr:row>22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0BFF68-90EF-4C9C-A07C-853FFAE954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23</xdr:row>
      <xdr:rowOff>82550</xdr:rowOff>
    </xdr:from>
    <xdr:to>
      <xdr:col>21</xdr:col>
      <xdr:colOff>31750</xdr:colOff>
      <xdr:row>38</xdr:row>
      <xdr:rowOff>146050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09F0B4D-094A-4804-84C5-9C069F5845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234950</xdr:colOff>
      <xdr:row>0</xdr:row>
      <xdr:rowOff>374650</xdr:rowOff>
    </xdr:to>
    <xdr:pic>
      <xdr:nvPicPr>
        <xdr:cNvPr id="4" name="Graphic 3" descr="House with solid fill">
          <a:hlinkClick xmlns:r="http://schemas.openxmlformats.org/officeDocument/2006/relationships" r:id="rId3" tooltip="Go to Home tab"/>
          <a:extLst>
            <a:ext uri="{FF2B5EF4-FFF2-40B4-BE49-F238E27FC236}">
              <a16:creationId xmlns:a16="http://schemas.microsoft.com/office/drawing/2014/main" id="{70FA6A1E-3211-4DAD-A013-C5FB6CAAB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0" y="0"/>
          <a:ext cx="374650" cy="374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292100</xdr:colOff>
      <xdr:row>1</xdr:row>
      <xdr:rowOff>6350</xdr:rowOff>
    </xdr:to>
    <xdr:pic>
      <xdr:nvPicPr>
        <xdr:cNvPr id="2" name="Graphic 1" descr="House with solid fill">
          <a:hlinkClick xmlns:r="http://schemas.openxmlformats.org/officeDocument/2006/relationships" r:id="rId1" tooltip="Go to Home tab"/>
          <a:extLst>
            <a:ext uri="{FF2B5EF4-FFF2-40B4-BE49-F238E27FC236}">
              <a16:creationId xmlns:a16="http://schemas.microsoft.com/office/drawing/2014/main" id="{EF79446E-EC4E-46B3-A5A9-58E50E566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9050" y="0"/>
          <a:ext cx="273050" cy="2730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0</xdr:rowOff>
    </xdr:from>
    <xdr:to>
      <xdr:col>0</xdr:col>
      <xdr:colOff>279400</xdr:colOff>
      <xdr:row>0</xdr:row>
      <xdr:rowOff>273050</xdr:rowOff>
    </xdr:to>
    <xdr:pic>
      <xdr:nvPicPr>
        <xdr:cNvPr id="2" name="Graphic 1" descr="House with solid fill">
          <a:hlinkClick xmlns:r="http://schemas.openxmlformats.org/officeDocument/2006/relationships" r:id="rId1" tooltip="Go to Home tab"/>
          <a:extLst>
            <a:ext uri="{FF2B5EF4-FFF2-40B4-BE49-F238E27FC236}">
              <a16:creationId xmlns:a16="http://schemas.microsoft.com/office/drawing/2014/main" id="{93F0E921-AB32-4C9A-86D7-EF8D50C28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6350" y="0"/>
          <a:ext cx="273050" cy="2730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273050</xdr:colOff>
      <xdr:row>0</xdr:row>
      <xdr:rowOff>273050</xdr:rowOff>
    </xdr:to>
    <xdr:pic>
      <xdr:nvPicPr>
        <xdr:cNvPr id="2" name="Graphic 1" descr="House with solid fill">
          <a:hlinkClick xmlns:r="http://schemas.openxmlformats.org/officeDocument/2006/relationships" r:id="rId1" tooltip="Go to Home tab"/>
          <a:extLst>
            <a:ext uri="{FF2B5EF4-FFF2-40B4-BE49-F238E27FC236}">
              <a16:creationId xmlns:a16="http://schemas.microsoft.com/office/drawing/2014/main" id="{5EA6245E-753E-4CBB-8E59-FB61341F7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273050" cy="2730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196850</xdr:colOff>
      <xdr:row>0</xdr:row>
      <xdr:rowOff>196850</xdr:rowOff>
    </xdr:to>
    <xdr:pic>
      <xdr:nvPicPr>
        <xdr:cNvPr id="2" name="Graphic 1" descr="House with solid fill">
          <a:hlinkClick xmlns:r="http://schemas.openxmlformats.org/officeDocument/2006/relationships" r:id="rId1" tooltip="Go to Home tab"/>
          <a:extLst>
            <a:ext uri="{FF2B5EF4-FFF2-40B4-BE49-F238E27FC236}">
              <a16:creationId xmlns:a16="http://schemas.microsoft.com/office/drawing/2014/main" id="{1828099F-13C2-4261-8AB2-1D94D0637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0" y="0"/>
          <a:ext cx="196850" cy="196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A0F13-FF26-4AF1-89ED-D42A7C6285B2}">
  <sheetPr codeName="Sheet1"/>
  <dimension ref="A1:I14"/>
  <sheetViews>
    <sheetView showGridLines="0" showRowColHeaders="0" tabSelected="1" workbookViewId="0">
      <selection sqref="A1:XFD1"/>
    </sheetView>
  </sheetViews>
  <sheetFormatPr defaultColWidth="0" defaultRowHeight="14.4" zeroHeight="1" x14ac:dyDescent="0.3"/>
  <cols>
    <col min="1" max="7" width="8.77734375" customWidth="1"/>
    <col min="8" max="8" width="7.21875" customWidth="1"/>
    <col min="9" max="9" width="2.21875" customWidth="1"/>
    <col min="10" max="16384" width="8.77734375" hidden="1"/>
  </cols>
  <sheetData>
    <row r="1" spans="1:9" s="78" customFormat="1" ht="25.5" customHeight="1" x14ac:dyDescent="0.3">
      <c r="A1" s="78" t="s">
        <v>29</v>
      </c>
    </row>
    <row r="2" spans="1:9" x14ac:dyDescent="0.3"/>
    <row r="3" spans="1:9" x14ac:dyDescent="0.3"/>
    <row r="4" spans="1:9" x14ac:dyDescent="0.3"/>
    <row r="5" spans="1:9" x14ac:dyDescent="0.3"/>
    <row r="6" spans="1:9" x14ac:dyDescent="0.3"/>
    <row r="7" spans="1:9" x14ac:dyDescent="0.3"/>
    <row r="8" spans="1:9" x14ac:dyDescent="0.3"/>
    <row r="9" spans="1:9" x14ac:dyDescent="0.3"/>
    <row r="10" spans="1:9" x14ac:dyDescent="0.3"/>
    <row r="11" spans="1:9" x14ac:dyDescent="0.3"/>
    <row r="12" spans="1:9" x14ac:dyDescent="0.3"/>
    <row r="13" spans="1:9" x14ac:dyDescent="0.3"/>
    <row r="14" spans="1:9" ht="14.55" customHeight="1" x14ac:dyDescent="0.3">
      <c r="A14" s="79" t="s">
        <v>20</v>
      </c>
      <c r="B14" s="79"/>
      <c r="C14" s="79"/>
      <c r="D14" s="79"/>
      <c r="E14" s="79"/>
      <c r="F14" s="79"/>
      <c r="G14" s="79"/>
      <c r="H14" s="79"/>
      <c r="I14" s="79"/>
    </row>
  </sheetData>
  <mergeCells count="2">
    <mergeCell ref="A1:XFD1"/>
    <mergeCell ref="A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111A4-F5F3-4D4A-B91C-3E6F2DAA7898}">
  <sheetPr codeName="Sheet2">
    <tabColor theme="8" tint="0.79998168889431442"/>
  </sheetPr>
  <dimension ref="A1:XFC38"/>
  <sheetViews>
    <sheetView showGridLines="0" showRowColHeaders="0" workbookViewId="0">
      <selection activeCell="A2" sqref="A2"/>
    </sheetView>
  </sheetViews>
  <sheetFormatPr defaultColWidth="0" defaultRowHeight="14.4" zeroHeight="1" x14ac:dyDescent="0.3"/>
  <cols>
    <col min="1" max="1" width="0.88671875" customWidth="1"/>
    <col min="2" max="2" width="9.33203125" customWidth="1"/>
    <col min="3" max="3" width="19.109375" customWidth="1"/>
    <col min="4" max="4" width="28.77734375" customWidth="1"/>
    <col min="5" max="5" width="18.21875" customWidth="1"/>
    <col min="6" max="6" width="7.88671875" customWidth="1"/>
    <col min="7" max="7" width="0.88671875" customWidth="1"/>
    <col min="8" max="8" width="9.77734375" customWidth="1"/>
    <col min="9" max="9" width="8.77734375" customWidth="1"/>
    <col min="10" max="10" width="3.88671875" customWidth="1"/>
    <col min="11" max="11" width="4.88671875" customWidth="1"/>
    <col min="12" max="12" width="8.77734375" customWidth="1"/>
    <col min="13" max="13" width="3.21875" customWidth="1"/>
    <col min="14" max="14" width="5.5546875" customWidth="1"/>
    <col min="15" max="15" width="1" customWidth="1"/>
    <col min="16" max="17" width="8.77734375" customWidth="1"/>
    <col min="18" max="18" width="3.5546875" customWidth="1"/>
    <col min="19" max="19" width="5.21875" customWidth="1"/>
    <col min="20" max="20" width="8.77734375" customWidth="1"/>
    <col min="21" max="21" width="3" customWidth="1"/>
    <col min="22" max="22" width="5.44140625" customWidth="1"/>
    <col min="23" max="23" width="0.77734375" customWidth="1"/>
    <col min="24" max="16383" width="8.77734375" hidden="1"/>
    <col min="16384" max="16384" width="3.44140625" hidden="1"/>
  </cols>
  <sheetData>
    <row r="1" spans="1:26" ht="34.5" customHeight="1" x14ac:dyDescent="0.3">
      <c r="A1" s="86" t="str">
        <f>"Interior Design KPI Dashboard-" &amp; YEAR('KPI Input_ Actual'!E1)</f>
        <v>Interior Design KPI Dashboard-2024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13"/>
    </row>
    <row r="2" spans="1:26" ht="4.95" customHeigh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13"/>
    </row>
    <row r="3" spans="1:26" ht="18.45" customHeight="1" x14ac:dyDescent="0.3">
      <c r="A3" s="31"/>
      <c r="B3" s="31"/>
      <c r="C3" s="32" t="s">
        <v>10</v>
      </c>
      <c r="D3" s="70">
        <v>45413</v>
      </c>
      <c r="E3" s="31"/>
      <c r="F3" s="31"/>
      <c r="G3" s="31"/>
      <c r="H3" s="87" t="s">
        <v>8</v>
      </c>
      <c r="I3" s="87"/>
      <c r="J3" s="87"/>
      <c r="K3" s="87"/>
      <c r="L3" s="87"/>
      <c r="M3" s="87"/>
      <c r="N3" s="87"/>
      <c r="O3" s="31"/>
      <c r="P3" s="88" t="s">
        <v>9</v>
      </c>
      <c r="Q3" s="88"/>
      <c r="R3" s="88"/>
      <c r="S3" s="88"/>
      <c r="T3" s="88"/>
      <c r="U3" s="88"/>
      <c r="V3" s="88"/>
      <c r="W3" s="31"/>
      <c r="X3" s="13"/>
    </row>
    <row r="4" spans="1:26" ht="5.55" customHeight="1" thickBot="1" x14ac:dyDescent="0.3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13"/>
    </row>
    <row r="5" spans="1:26" ht="27.6" x14ac:dyDescent="0.3">
      <c r="A5" s="31"/>
      <c r="B5" s="33" t="s">
        <v>7</v>
      </c>
      <c r="C5" s="34" t="s">
        <v>3</v>
      </c>
      <c r="D5" s="34" t="s">
        <v>4</v>
      </c>
      <c r="E5" s="34" t="s">
        <v>0</v>
      </c>
      <c r="F5" s="35" t="s">
        <v>16</v>
      </c>
      <c r="G5" s="31"/>
      <c r="H5" s="36" t="s">
        <v>11</v>
      </c>
      <c r="I5" s="37" t="s">
        <v>12</v>
      </c>
      <c r="J5" s="80" t="s">
        <v>23</v>
      </c>
      <c r="K5" s="82"/>
      <c r="L5" s="37" t="s">
        <v>13</v>
      </c>
      <c r="M5" s="80" t="s">
        <v>15</v>
      </c>
      <c r="N5" s="81"/>
      <c r="O5" s="31"/>
      <c r="P5" s="38" t="s">
        <v>11</v>
      </c>
      <c r="Q5" s="39" t="s">
        <v>12</v>
      </c>
      <c r="R5" s="83" t="s">
        <v>14</v>
      </c>
      <c r="S5" s="84"/>
      <c r="T5" s="39" t="s">
        <v>13</v>
      </c>
      <c r="U5" s="83" t="s">
        <v>24</v>
      </c>
      <c r="V5" s="85"/>
      <c r="W5" s="31"/>
      <c r="X5" s="13"/>
    </row>
    <row r="6" spans="1:26" ht="18.45" customHeight="1" x14ac:dyDescent="0.3">
      <c r="A6" s="31"/>
      <c r="B6" s="40" cm="1">
        <f t="array" ref="B6">KPI_Details</f>
        <v>1</v>
      </c>
      <c r="C6" s="41" t="str" cm="1">
        <f t="array" ref="C6">KPI_Details</f>
        <v>Project Performance</v>
      </c>
      <c r="D6" s="41" t="str" cm="1">
        <f t="array" ref="D6">KPI_Details</f>
        <v>Number of Projects Completed</v>
      </c>
      <c r="E6" s="41" t="str" cm="1">
        <f t="array" ref="E6">KPI_Details</f>
        <v>Count</v>
      </c>
      <c r="F6" s="42" t="str">
        <f>IF('KPI Definition'!G2="","",'KPI Definition'!G2)</f>
        <v>UTB</v>
      </c>
      <c r="G6" s="31"/>
      <c r="H6" s="43" cm="1">
        <f t="array" ref="H6">IFERROR(IF(D6="","",MTD_Actual),"")</f>
        <v>431</v>
      </c>
      <c r="I6" s="44" cm="1">
        <f t="array" ref="I6">IFERROR(IF(D6="","",MTD_Target),"")</f>
        <v>227.85</v>
      </c>
      <c r="J6" s="45" t="str" cm="1">
        <f t="array" ref="J6">Up_Down_Arrorw</f>
        <v>▲</v>
      </c>
      <c r="K6" s="46">
        <f t="shared" ref="K6:K31" si="0">IFERROR(H6/I6,"")</f>
        <v>1.8915953478165459</v>
      </c>
      <c r="L6" s="44" cm="1">
        <f t="array" ref="L6">IFERROR(IF(D6="","",MTD_PY),"")</f>
        <v>464.93</v>
      </c>
      <c r="M6" s="45" t="str" cm="1">
        <f t="array" ref="M6">Up_Down_Arrorw</f>
        <v>▼</v>
      </c>
      <c r="N6" s="47">
        <f>IFERROR(H6/L6,"")</f>
        <v>0.92702127201944373</v>
      </c>
      <c r="O6" s="31"/>
      <c r="P6" s="48" cm="1">
        <f t="array" ref="P6">IFERROR(IF(D6="","",YTD_Actual),"")</f>
        <v>1661</v>
      </c>
      <c r="Q6" s="49" cm="1">
        <f t="array" ref="Q6">IFERROR(IF(D6="","",YTD_Target),"")</f>
        <v>70.599999999999994</v>
      </c>
      <c r="R6" s="45" t="str" cm="1">
        <f t="array" ref="R6">Up_Down_Arrorw</f>
        <v>▲</v>
      </c>
      <c r="S6" s="50">
        <f>IFERROR(P6/Q6,"")</f>
        <v>23.526912181303118</v>
      </c>
      <c r="T6" s="49" cm="1">
        <f t="array" ref="T6">IFERROR(IF(D6="","",YTD_PY),"")</f>
        <v>114.21</v>
      </c>
      <c r="U6" s="45" t="str" cm="1">
        <f t="array" ref="U6">Up_Down_Arrorw</f>
        <v>▲</v>
      </c>
      <c r="V6" s="51">
        <f>IFERROR(P6/T6,"")</f>
        <v>14.54338499255757</v>
      </c>
      <c r="W6" s="31"/>
      <c r="X6" s="13"/>
      <c r="Z6" s="12"/>
    </row>
    <row r="7" spans="1:26" ht="18.45" customHeight="1" x14ac:dyDescent="0.3">
      <c r="A7" s="31"/>
      <c r="B7" s="40" cm="1">
        <f t="array" ref="B7">KPI_Details</f>
        <v>2</v>
      </c>
      <c r="C7" s="41" t="str" cm="1">
        <f t="array" ref="C7">KPI_Details</f>
        <v>Project Performance</v>
      </c>
      <c r="D7" s="41" t="str" cm="1">
        <f t="array" ref="D7">KPI_Details</f>
        <v>On-Time Project Completion Rate</v>
      </c>
      <c r="E7" s="41" t="str" cm="1">
        <f t="array" ref="E7">KPI_Details</f>
        <v xml:space="preserve"> (%)</v>
      </c>
      <c r="F7" s="42" t="str">
        <f>IF('KPI Definition'!G3="","",'KPI Definition'!G3)</f>
        <v>UTB</v>
      </c>
      <c r="G7" s="31"/>
      <c r="H7" s="43" cm="1">
        <f t="array" ref="H7">IFERROR(IF(D7="","",MTD_Actual),"")</f>
        <v>70</v>
      </c>
      <c r="I7" s="44" cm="1">
        <f t="array" ref="I7">IFERROR(IF(D7="","",MTD_Target),"")</f>
        <v>75.3</v>
      </c>
      <c r="J7" s="45" t="str" cm="1">
        <f t="array" ref="J7">Up_Down_Arrorw</f>
        <v>▼</v>
      </c>
      <c r="K7" s="46">
        <f t="shared" si="0"/>
        <v>0.92961487383798147</v>
      </c>
      <c r="L7" s="44" cm="1">
        <f t="array" ref="L7">IFERROR(IF(D7="","",MTD_PY),"")</f>
        <v>66.97</v>
      </c>
      <c r="M7" s="45" t="str" cm="1">
        <f t="array" ref="M7">Up_Down_Arrorw</f>
        <v>▲</v>
      </c>
      <c r="N7" s="47">
        <f t="shared" ref="N7:N31" si="1">IFERROR(H7/L7,"")</f>
        <v>1.045244139166791</v>
      </c>
      <c r="O7" s="31"/>
      <c r="P7" s="48" cm="1">
        <f t="array" ref="P7">IFERROR(IF(D7="","",YTD_Actual),"")</f>
        <v>873</v>
      </c>
      <c r="Q7" s="49" cm="1">
        <f t="array" ref="Q7">IFERROR(IF(D7="","",YTD_Target),"")</f>
        <v>888.2</v>
      </c>
      <c r="R7" s="45" t="str" cm="1">
        <f t="array" ref="R7">Up_Down_Arrorw</f>
        <v>▼</v>
      </c>
      <c r="S7" s="50">
        <f t="shared" ref="S7:S31" si="2">IFERROR(P7/Q7,"")</f>
        <v>0.98288673722134645</v>
      </c>
      <c r="T7" s="49" cm="1">
        <f t="array" ref="T7">IFERROR(IF(D7="","",YTD_PY),"")</f>
        <v>287.33999999999997</v>
      </c>
      <c r="U7" s="45" t="str" cm="1">
        <f t="array" ref="U7">Up_Down_Arrorw</f>
        <v>▲</v>
      </c>
      <c r="V7" s="51">
        <f t="shared" ref="V7:V31" si="3">IFERROR(P7/T7,"")</f>
        <v>3.0382125704740033</v>
      </c>
      <c r="W7" s="31"/>
      <c r="X7" s="13"/>
    </row>
    <row r="8" spans="1:26" ht="18.45" customHeight="1" x14ac:dyDescent="0.3">
      <c r="A8" s="31"/>
      <c r="B8" s="40" cm="1">
        <f t="array" ref="B8">KPI_Details</f>
        <v>3</v>
      </c>
      <c r="C8" s="41" t="str" cm="1">
        <f t="array" ref="C8">KPI_Details</f>
        <v>Client Satisfaction</v>
      </c>
      <c r="D8" s="41" t="str" cm="1">
        <f t="array" ref="D8">KPI_Details</f>
        <v>Client Satisfaction Score</v>
      </c>
      <c r="E8" s="41" t="str" cm="1">
        <f t="array" ref="E8">KPI_Details</f>
        <v>Score</v>
      </c>
      <c r="F8" s="42" t="str">
        <f>IF('KPI Definition'!G4="","",'KPI Definition'!G4)</f>
        <v>UTB</v>
      </c>
      <c r="G8" s="31"/>
      <c r="H8" s="43" cm="1">
        <f t="array" ref="H8">IFERROR(IF(D8="","",MTD_Actual),"")</f>
        <v>496</v>
      </c>
      <c r="I8" s="44" cm="1">
        <f t="array" ref="I8">IFERROR(IF(D8="","",MTD_Target),"")</f>
        <v>14.12</v>
      </c>
      <c r="J8" s="45" t="str" cm="1">
        <f t="array" ref="J8">Up_Down_Arrorw</f>
        <v>▲</v>
      </c>
      <c r="K8" s="46">
        <f t="shared" si="0"/>
        <v>35.127478753541077</v>
      </c>
      <c r="L8" s="44" cm="1">
        <f t="array" ref="L8">IFERROR(IF(D8="","",MTD_PY),"")</f>
        <v>257.13</v>
      </c>
      <c r="M8" s="45" t="str" cm="1">
        <f t="array" ref="M8">Up_Down_Arrorw</f>
        <v>▲</v>
      </c>
      <c r="N8" s="47">
        <f t="shared" si="1"/>
        <v>1.9289853381557966</v>
      </c>
      <c r="O8" s="31"/>
      <c r="P8" s="48" cm="1">
        <f t="array" ref="P8">IFERROR(IF(D8="","",YTD_Actual),"")</f>
        <v>1456</v>
      </c>
      <c r="Q8" s="49" cm="1">
        <f t="array" ref="Q8">IFERROR(IF(D8="","",YTD_Target),"")</f>
        <v>966.58</v>
      </c>
      <c r="R8" s="45" t="str" cm="1">
        <f t="array" ref="R8">Up_Down_Arrorw</f>
        <v>▲</v>
      </c>
      <c r="S8" s="50">
        <f t="shared" si="2"/>
        <v>1.5063419478987772</v>
      </c>
      <c r="T8" s="49" cm="1">
        <f t="array" ref="T8">IFERROR(IF(D8="","",YTD_PY),"")</f>
        <v>1759.34</v>
      </c>
      <c r="U8" s="45" t="str" cm="1">
        <f t="array" ref="U8">Up_Down_Arrorw</f>
        <v>▼</v>
      </c>
      <c r="V8" s="51">
        <f t="shared" si="3"/>
        <v>0.82758307092432393</v>
      </c>
      <c r="W8" s="31"/>
      <c r="X8" s="13"/>
    </row>
    <row r="9" spans="1:26" ht="18.45" customHeight="1" x14ac:dyDescent="0.3">
      <c r="A9" s="31"/>
      <c r="B9" s="40" cm="1">
        <f t="array" ref="B9">KPI_Details</f>
        <v>4</v>
      </c>
      <c r="C9" s="41" t="str" cm="1">
        <f t="array" ref="C9">KPI_Details</f>
        <v>Client Satisfaction</v>
      </c>
      <c r="D9" s="41" t="str" cm="1">
        <f t="array" ref="D9">KPI_Details</f>
        <v>Net Promoter Score (NPS)</v>
      </c>
      <c r="E9" s="41" t="str" cm="1">
        <f t="array" ref="E9">KPI_Details</f>
        <v xml:space="preserve">Score </v>
      </c>
      <c r="F9" s="42" t="str">
        <f>IF('KPI Definition'!G5="","",'KPI Definition'!G5)</f>
        <v>UTB</v>
      </c>
      <c r="G9" s="31"/>
      <c r="H9" s="43" cm="1">
        <f t="array" ref="H9">IFERROR(IF(D9="","",MTD_Actual),"")</f>
        <v>128</v>
      </c>
      <c r="I9" s="44" cm="1">
        <f t="array" ref="I9">IFERROR(IF(D9="","",MTD_Target),"")</f>
        <v>116.12</v>
      </c>
      <c r="J9" s="45" t="str" cm="1">
        <f t="array" ref="J9">Up_Down_Arrorw</f>
        <v>▲</v>
      </c>
      <c r="K9" s="46">
        <f t="shared" si="0"/>
        <v>1.1023079572855665</v>
      </c>
      <c r="L9" s="44" cm="1">
        <f t="array" ref="L9">IFERROR(IF(D9="","",MTD_PY),"")</f>
        <v>131.5</v>
      </c>
      <c r="M9" s="45" t="str" cm="1">
        <f t="array" ref="M9">Up_Down_Arrorw</f>
        <v>▼</v>
      </c>
      <c r="N9" s="47">
        <f t="shared" si="1"/>
        <v>0.97338403041825095</v>
      </c>
      <c r="O9" s="31"/>
      <c r="P9" s="48" cm="1">
        <f t="array" ref="P9">IFERROR(IF(D9="","",YTD_Actual),"")</f>
        <v>1196</v>
      </c>
      <c r="Q9" s="49" cm="1">
        <f t="array" ref="Q9">IFERROR(IF(D9="","",YTD_Target),"")</f>
        <v>1271</v>
      </c>
      <c r="R9" s="45" t="str" cm="1">
        <f t="array" ref="R9">Up_Down_Arrorw</f>
        <v>▼</v>
      </c>
      <c r="S9" s="50">
        <f t="shared" si="2"/>
        <v>0.94099134539732499</v>
      </c>
      <c r="T9" s="49" cm="1">
        <f t="array" ref="T9">IFERROR(IF(D9="","",YTD_PY),"")</f>
        <v>280.27999999999997</v>
      </c>
      <c r="U9" s="45" t="str" cm="1">
        <f t="array" ref="U9">Up_Down_Arrorw</f>
        <v>▲</v>
      </c>
      <c r="V9" s="51">
        <f t="shared" si="3"/>
        <v>4.2671614100185531</v>
      </c>
      <c r="W9" s="31"/>
      <c r="X9" s="13"/>
      <c r="Z9" s="12"/>
    </row>
    <row r="10" spans="1:26" ht="18.45" customHeight="1" x14ac:dyDescent="0.3">
      <c r="A10" s="31"/>
      <c r="B10" s="40" cm="1">
        <f t="array" ref="B10">KPI_Details</f>
        <v>5</v>
      </c>
      <c r="C10" s="41" t="str" cm="1">
        <f t="array" ref="C10">KPI_Details</f>
        <v>Cost Management</v>
      </c>
      <c r="D10" s="41" t="str" cm="1">
        <f t="array" ref="D10">KPI_Details</f>
        <v>Average Cost per Project</v>
      </c>
      <c r="E10" s="41" t="str" cm="1">
        <f t="array" ref="E10">KPI_Details</f>
        <v>Currency</v>
      </c>
      <c r="F10" s="42" t="str">
        <f>IF('KPI Definition'!G6="","",'KPI Definition'!G6)</f>
        <v>LTB</v>
      </c>
      <c r="G10" s="31"/>
      <c r="H10" s="43" cm="1">
        <f t="array" ref="H10">IFERROR(IF(D10="","",MTD_Actual),"")</f>
        <v>72</v>
      </c>
      <c r="I10" s="44" cm="1">
        <f t="array" ref="I10">IFERROR(IF(D10="","",MTD_Target),"")</f>
        <v>35.5</v>
      </c>
      <c r="J10" s="45" t="str" cm="1">
        <f t="array" ref="J10">Up_Down_Arrorw</f>
        <v>▲</v>
      </c>
      <c r="K10" s="46">
        <f t="shared" si="0"/>
        <v>2.028169014084507</v>
      </c>
      <c r="L10" s="44" cm="1">
        <f t="array" ref="L10">IFERROR(IF(D10="","",MTD_PY),"")</f>
        <v>26.03</v>
      </c>
      <c r="M10" s="45" t="str" cm="1">
        <f t="array" ref="M10">Up_Down_Arrorw</f>
        <v>▲</v>
      </c>
      <c r="N10" s="47">
        <f t="shared" si="1"/>
        <v>2.7660391855551287</v>
      </c>
      <c r="O10" s="31"/>
      <c r="P10" s="48" cm="1">
        <f t="array" ref="P10">IFERROR(IF(D10="","",YTD_Actual),"")</f>
        <v>1095</v>
      </c>
      <c r="Q10" s="49" cm="1">
        <f t="array" ref="Q10">IFERROR(IF(D10="","",YTD_Target),"")</f>
        <v>149.94</v>
      </c>
      <c r="R10" s="45" t="str" cm="1">
        <f t="array" ref="R10">Up_Down_Arrorw</f>
        <v>▲</v>
      </c>
      <c r="S10" s="50">
        <f t="shared" si="2"/>
        <v>7.3029211684673871</v>
      </c>
      <c r="T10" s="49" cm="1">
        <f t="array" ref="T10">IFERROR(IF(D10="","",YTD_PY),"")</f>
        <v>209.23</v>
      </c>
      <c r="U10" s="45" t="str" cm="1">
        <f t="array" ref="U10">Up_Down_Arrorw</f>
        <v>▲</v>
      </c>
      <c r="V10" s="51">
        <f t="shared" si="3"/>
        <v>5.2334751230703054</v>
      </c>
      <c r="W10" s="31"/>
      <c r="X10" s="13"/>
    </row>
    <row r="11" spans="1:26" ht="18.45" customHeight="1" x14ac:dyDescent="0.3">
      <c r="A11" s="31"/>
      <c r="B11" s="40" cm="1">
        <f t="array" ref="B11">KPI_Details</f>
        <v>6</v>
      </c>
      <c r="C11" s="41" t="str" cm="1">
        <f t="array" ref="C11">KPI_Details</f>
        <v>Cost Management</v>
      </c>
      <c r="D11" s="41" t="str" cm="1">
        <f t="array" ref="D11">KPI_Details</f>
        <v>Budget Variance</v>
      </c>
      <c r="E11" s="41" t="str" cm="1">
        <f t="array" ref="E11">KPI_Details</f>
        <v xml:space="preserve"> (%)</v>
      </c>
      <c r="F11" s="42" t="str">
        <f>IF('KPI Definition'!G7="","",'KPI Definition'!G7)</f>
        <v>LTB</v>
      </c>
      <c r="G11" s="31"/>
      <c r="H11" s="43" cm="1">
        <f t="array" ref="H11">IFERROR(IF(D11="","",MTD_Actual),"")</f>
        <v>34</v>
      </c>
      <c r="I11" s="44" cm="1">
        <f t="array" ref="I11">IFERROR(IF(D11="","",MTD_Target),"")</f>
        <v>19.62</v>
      </c>
      <c r="J11" s="45" t="str" cm="1">
        <f t="array" ref="J11">Up_Down_Arrorw</f>
        <v>▲</v>
      </c>
      <c r="K11" s="46">
        <f t="shared" si="0"/>
        <v>1.7329255861365953</v>
      </c>
      <c r="L11" s="44" cm="1">
        <f t="array" ref="L11">IFERROR(IF(D11="","",MTD_PY),"")</f>
        <v>31.72</v>
      </c>
      <c r="M11" s="45" t="str" cm="1">
        <f t="array" ref="M11">Up_Down_Arrorw</f>
        <v>▲</v>
      </c>
      <c r="N11" s="47">
        <f t="shared" si="1"/>
        <v>1.0718789407313998</v>
      </c>
      <c r="O11" s="31"/>
      <c r="P11" s="48" cm="1">
        <f t="array" ref="P11">IFERROR(IF(D11="","",YTD_Actual),"")</f>
        <v>657</v>
      </c>
      <c r="Q11" s="49" cm="1">
        <f t="array" ref="Q11">IFERROR(IF(D11="","",YTD_Target),"")</f>
        <v>46.51</v>
      </c>
      <c r="R11" s="45" t="str" cm="1">
        <f t="array" ref="R11">Up_Down_Arrorw</f>
        <v>▲</v>
      </c>
      <c r="S11" s="50">
        <f t="shared" si="2"/>
        <v>14.125994409804344</v>
      </c>
      <c r="T11" s="49" cm="1">
        <f t="array" ref="T11">IFERROR(IF(D11="","",YTD_PY),"")</f>
        <v>278.52</v>
      </c>
      <c r="U11" s="45" t="str" cm="1">
        <f t="array" ref="U11">Up_Down_Arrorw</f>
        <v>▲</v>
      </c>
      <c r="V11" s="51">
        <f t="shared" si="3"/>
        <v>2.3588970271434726</v>
      </c>
      <c r="W11" s="31"/>
      <c r="X11" s="13"/>
    </row>
    <row r="12" spans="1:26" ht="18.45" customHeight="1" x14ac:dyDescent="0.3">
      <c r="A12" s="31"/>
      <c r="B12" s="40" cm="1">
        <f t="array" ref="B12">KPI_Details</f>
        <v>7</v>
      </c>
      <c r="C12" s="41" t="str" cm="1">
        <f t="array" ref="C12">KPI_Details</f>
        <v>Resource Utilization</v>
      </c>
      <c r="D12" s="41" t="str" cm="1">
        <f t="array" ref="D12">KPI_Details</f>
        <v>Resource Utilization Rate</v>
      </c>
      <c r="E12" s="41" t="str" cm="1">
        <f t="array" ref="E12">KPI_Details</f>
        <v xml:space="preserve"> (%)</v>
      </c>
      <c r="F12" s="42" t="str">
        <f>IF('KPI Definition'!G8="","",'KPI Definition'!G8)</f>
        <v>UTB</v>
      </c>
      <c r="G12" s="31"/>
      <c r="H12" s="43" cm="1">
        <f t="array" ref="H12">IFERROR(IF(D12="","",MTD_Actual),"")</f>
        <v>397</v>
      </c>
      <c r="I12" s="44" cm="1">
        <f t="array" ref="I12">IFERROR(IF(D12="","",MTD_Target),"")</f>
        <v>364.44</v>
      </c>
      <c r="J12" s="45" t="str" cm="1">
        <f t="array" ref="J12">Up_Down_Arrorw</f>
        <v>▲</v>
      </c>
      <c r="K12" s="46">
        <f t="shared" si="0"/>
        <v>1.089342552957963</v>
      </c>
      <c r="L12" s="44" cm="1">
        <f t="array" ref="L12">IFERROR(IF(D12="","",MTD_PY),"")</f>
        <v>290.36</v>
      </c>
      <c r="M12" s="45" t="str" cm="1">
        <f t="array" ref="M12">Up_Down_Arrorw</f>
        <v>▲</v>
      </c>
      <c r="N12" s="47">
        <f t="shared" si="1"/>
        <v>1.367268218762915</v>
      </c>
      <c r="O12" s="31"/>
      <c r="P12" s="48" cm="1">
        <f t="array" ref="P12">IFERROR(IF(D12="","",YTD_Actual),"")</f>
        <v>1503</v>
      </c>
      <c r="Q12" s="49" cm="1">
        <f t="array" ref="Q12">IFERROR(IF(D12="","",YTD_Target),"")</f>
        <v>623.16</v>
      </c>
      <c r="R12" s="45" t="str" cm="1">
        <f t="array" ref="R12">Up_Down_Arrorw</f>
        <v>▲</v>
      </c>
      <c r="S12" s="50">
        <f t="shared" si="2"/>
        <v>2.4119006354708263</v>
      </c>
      <c r="T12" s="49" cm="1">
        <f t="array" ref="T12">IFERROR(IF(D12="","",YTD_PY),"")</f>
        <v>1492.75</v>
      </c>
      <c r="U12" s="45" t="str" cm="1">
        <f t="array" ref="U12">Up_Down_Arrorw</f>
        <v>▲</v>
      </c>
      <c r="V12" s="51">
        <f t="shared" si="3"/>
        <v>1.0068665215206833</v>
      </c>
      <c r="W12" s="31"/>
      <c r="X12" s="13"/>
    </row>
    <row r="13" spans="1:26" ht="18.45" customHeight="1" x14ac:dyDescent="0.3">
      <c r="A13" s="31"/>
      <c r="B13" s="40" cm="1">
        <f t="array" ref="B13">KPI_Details</f>
        <v>8</v>
      </c>
      <c r="C13" s="41" t="str" cm="1">
        <f t="array" ref="C13">KPI_Details</f>
        <v>Resource Utilization</v>
      </c>
      <c r="D13" s="41" t="str" cm="1">
        <f t="array" ref="D13">KPI_Details</f>
        <v>Billable Hours Percentage</v>
      </c>
      <c r="E13" s="41" t="str" cm="1">
        <f t="array" ref="E13">KPI_Details</f>
        <v xml:space="preserve"> (%)</v>
      </c>
      <c r="F13" s="42" t="str">
        <f>IF('KPI Definition'!G9="","",'KPI Definition'!G9)</f>
        <v>UTB</v>
      </c>
      <c r="G13" s="31"/>
      <c r="H13" s="43" cm="1">
        <f t="array" ref="H13">IFERROR(IF(D13="","",MTD_Actual),"")</f>
        <v>220</v>
      </c>
      <c r="I13" s="44" cm="1">
        <f t="array" ref="I13">IFERROR(IF(D13="","",MTD_Target),"")</f>
        <v>242.44</v>
      </c>
      <c r="J13" s="45" t="str" cm="1">
        <f t="array" ref="J13">Up_Down_Arrorw</f>
        <v>▼</v>
      </c>
      <c r="K13" s="46">
        <f t="shared" si="0"/>
        <v>0.90744101633393826</v>
      </c>
      <c r="L13" s="44" cm="1">
        <f t="array" ref="L13">IFERROR(IF(D13="","",MTD_PY),"")</f>
        <v>108.3</v>
      </c>
      <c r="M13" s="45" t="str" cm="1">
        <f t="array" ref="M13">Up_Down_Arrorw</f>
        <v>▲</v>
      </c>
      <c r="N13" s="47">
        <f t="shared" si="1"/>
        <v>2.0313942751615883</v>
      </c>
      <c r="O13" s="31"/>
      <c r="P13" s="48" cm="1">
        <f t="array" ref="P13">IFERROR(IF(D13="","",YTD_Actual),"")</f>
        <v>1050</v>
      </c>
      <c r="Q13" s="49" cm="1">
        <f t="array" ref="Q13">IFERROR(IF(D13="","",YTD_Target),"")</f>
        <v>1164.31</v>
      </c>
      <c r="R13" s="45" t="str" cm="1">
        <f t="array" ref="R13">Up_Down_Arrorw</f>
        <v>▼</v>
      </c>
      <c r="S13" s="50">
        <f t="shared" si="2"/>
        <v>0.90182167979318228</v>
      </c>
      <c r="T13" s="49" cm="1">
        <f t="array" ref="T13">IFERROR(IF(D13="","",YTD_PY),"")</f>
        <v>828.85</v>
      </c>
      <c r="U13" s="45" t="str" cm="1">
        <f t="array" ref="U13">Up_Down_Arrorw</f>
        <v>▲</v>
      </c>
      <c r="V13" s="51">
        <f t="shared" si="3"/>
        <v>1.2668154672136092</v>
      </c>
      <c r="W13" s="31"/>
      <c r="X13" s="13"/>
    </row>
    <row r="14" spans="1:26" ht="18.45" customHeight="1" x14ac:dyDescent="0.3">
      <c r="A14" s="31"/>
      <c r="B14" s="40" cm="1">
        <f t="array" ref="B14">KPI_Details</f>
        <v>9</v>
      </c>
      <c r="C14" s="41" t="str" cm="1">
        <f t="array" ref="C14">KPI_Details</f>
        <v>Design Efficiency</v>
      </c>
      <c r="D14" s="41" t="str" cm="1">
        <f t="array" ref="D14">KPI_Details</f>
        <v>Design Approval Rate</v>
      </c>
      <c r="E14" s="41" t="str" cm="1">
        <f t="array" ref="E14">KPI_Details</f>
        <v xml:space="preserve"> (%)</v>
      </c>
      <c r="F14" s="42" t="str">
        <f>IF('KPI Definition'!G10="","",'KPI Definition'!G10)</f>
        <v>UTB</v>
      </c>
      <c r="G14" s="31"/>
      <c r="H14" s="43" cm="1">
        <f t="array" ref="H14">IFERROR(IF(D14="","",MTD_Actual),"")</f>
        <v>32</v>
      </c>
      <c r="I14" s="44" cm="1">
        <f t="array" ref="I14">IFERROR(IF(D14="","",MTD_Target),"")</f>
        <v>22.87</v>
      </c>
      <c r="J14" s="45" t="str" cm="1">
        <f t="array" ref="J14">Up_Down_Arrorw</f>
        <v>▲</v>
      </c>
      <c r="K14" s="46">
        <f t="shared" si="0"/>
        <v>1.3992129427197202</v>
      </c>
      <c r="L14" s="44" cm="1">
        <f t="array" ref="L14">IFERROR(IF(D14="","",MTD_PY),"")</f>
        <v>21.4</v>
      </c>
      <c r="M14" s="45" t="str" cm="1">
        <f t="array" ref="M14">Up_Down_Arrorw</f>
        <v>▲</v>
      </c>
      <c r="N14" s="47">
        <f t="shared" si="1"/>
        <v>1.4953271028037385</v>
      </c>
      <c r="O14" s="31"/>
      <c r="P14" s="48" cm="1">
        <f t="array" ref="P14">IFERROR(IF(D14="","",YTD_Actual),"")</f>
        <v>854</v>
      </c>
      <c r="Q14" s="49" cm="1">
        <f t="array" ref="Q14">IFERROR(IF(D14="","",YTD_Target),"")</f>
        <v>278.83</v>
      </c>
      <c r="R14" s="45" t="str" cm="1">
        <f t="array" ref="R14">Up_Down_Arrorw</f>
        <v>▲</v>
      </c>
      <c r="S14" s="50">
        <f t="shared" si="2"/>
        <v>3.0627981207187176</v>
      </c>
      <c r="T14" s="49" cm="1">
        <f t="array" ref="T14">IFERROR(IF(D14="","",YTD_PY),"")</f>
        <v>713.38</v>
      </c>
      <c r="U14" s="45" t="str" cm="1">
        <f t="array" ref="U14">Up_Down_Arrorw</f>
        <v>▲</v>
      </c>
      <c r="V14" s="51">
        <f t="shared" si="3"/>
        <v>1.1971179455549636</v>
      </c>
      <c r="W14" s="31"/>
      <c r="X14" s="13"/>
    </row>
    <row r="15" spans="1:26" ht="18.45" customHeight="1" x14ac:dyDescent="0.3">
      <c r="A15" s="31"/>
      <c r="B15" s="40" cm="1">
        <f t="array" ref="B15">KPI_Details</f>
        <v>10</v>
      </c>
      <c r="C15" s="41" t="str" cm="1">
        <f t="array" ref="C15">KPI_Details</f>
        <v>Design Efficiency</v>
      </c>
      <c r="D15" s="41" t="str" cm="1">
        <f t="array" ref="D15">KPI_Details</f>
        <v>Average Revisions per Project</v>
      </c>
      <c r="E15" s="41" t="str" cm="1">
        <f t="array" ref="E15">KPI_Details</f>
        <v>Count</v>
      </c>
      <c r="F15" s="42" t="str">
        <f>IF('KPI Definition'!G11="","",'KPI Definition'!G11)</f>
        <v>LTB</v>
      </c>
      <c r="G15" s="31"/>
      <c r="H15" s="43" cm="1">
        <f t="array" ref="H15">IFERROR(IF(D15="","",MTD_Actual),"")</f>
        <v>415</v>
      </c>
      <c r="I15" s="44" cm="1">
        <f t="array" ref="I15">IFERROR(IF(D15="","",MTD_Target),"")</f>
        <v>360.55</v>
      </c>
      <c r="J15" s="45" t="str" cm="1">
        <f t="array" ref="J15">Up_Down_Arrorw</f>
        <v>▲</v>
      </c>
      <c r="K15" s="46">
        <f t="shared" si="0"/>
        <v>1.1510192761059492</v>
      </c>
      <c r="L15" s="44" cm="1">
        <f t="array" ref="L15">IFERROR(IF(D15="","",MTD_PY),"")</f>
        <v>275.62</v>
      </c>
      <c r="M15" s="45" t="str" cm="1">
        <f t="array" ref="M15">Up_Down_Arrorw</f>
        <v>▲</v>
      </c>
      <c r="N15" s="47">
        <f t="shared" si="1"/>
        <v>1.5056962484580219</v>
      </c>
      <c r="O15" s="31"/>
      <c r="P15" s="48" cm="1">
        <f t="array" ref="P15">IFERROR(IF(D15="","",YTD_Actual),"")</f>
        <v>1765</v>
      </c>
      <c r="Q15" s="49" cm="1">
        <f t="array" ref="Q15">IFERROR(IF(D15="","",YTD_Target),"")</f>
        <v>120.6</v>
      </c>
      <c r="R15" s="45" t="str" cm="1">
        <f t="array" ref="R15">Up_Down_Arrorw</f>
        <v>▲</v>
      </c>
      <c r="S15" s="50">
        <f t="shared" si="2"/>
        <v>14.635157545605308</v>
      </c>
      <c r="T15" s="49" cm="1">
        <f t="array" ref="T15">IFERROR(IF(D15="","",YTD_PY),"")</f>
        <v>66.36</v>
      </c>
      <c r="U15" s="45" t="str" cm="1">
        <f t="array" ref="U15">Up_Down_Arrorw</f>
        <v>▲</v>
      </c>
      <c r="V15" s="51">
        <f t="shared" si="3"/>
        <v>26.597347799879447</v>
      </c>
      <c r="W15" s="31"/>
      <c r="X15" s="13"/>
    </row>
    <row r="16" spans="1:26" ht="18.45" customHeight="1" x14ac:dyDescent="0.3">
      <c r="A16" s="31"/>
      <c r="B16" s="40" cm="1">
        <f t="array" ref="B16">KPI_Details</f>
        <v>11</v>
      </c>
      <c r="C16" s="41" t="str" cm="1">
        <f t="array" ref="C16">KPI_Details</f>
        <v>Revenue</v>
      </c>
      <c r="D16" s="41" t="str" cm="1">
        <f t="array" ref="D16">KPI_Details</f>
        <v>Revenue per Designer</v>
      </c>
      <c r="E16" s="41" t="str" cm="1">
        <f t="array" ref="E16">KPI_Details</f>
        <v xml:space="preserve">Currency </v>
      </c>
      <c r="F16" s="42" t="str">
        <f>IF('KPI Definition'!G12="","",'KPI Definition'!G12)</f>
        <v>UTB</v>
      </c>
      <c r="G16" s="31"/>
      <c r="H16" s="43" cm="1">
        <f t="array" ref="H16">IFERROR(IF(D16="","",MTD_Actual),"")</f>
        <v>80</v>
      </c>
      <c r="I16" s="44" cm="1">
        <f t="array" ref="I16">IFERROR(IF(D16="","",MTD_Target),"")</f>
        <v>97.34</v>
      </c>
      <c r="J16" s="45" t="str" cm="1">
        <f t="array" ref="J16">Up_Down_Arrorw</f>
        <v>▼</v>
      </c>
      <c r="K16" s="46">
        <f t="shared" si="0"/>
        <v>0.82186151633449755</v>
      </c>
      <c r="L16" s="44" cm="1">
        <f t="array" ref="L16">IFERROR(IF(D16="","",MTD_PY),"")</f>
        <v>97.75</v>
      </c>
      <c r="M16" s="45" t="str" cm="1">
        <f t="array" ref="M16">Up_Down_Arrorw</f>
        <v>▼</v>
      </c>
      <c r="N16" s="47">
        <f t="shared" si="1"/>
        <v>0.81841432225063937</v>
      </c>
      <c r="O16" s="31"/>
      <c r="P16" s="48" cm="1">
        <f t="array" ref="P16">IFERROR(IF(D16="","",YTD_Actual),"")</f>
        <v>679</v>
      </c>
      <c r="Q16" s="49" cm="1">
        <f t="array" ref="Q16">IFERROR(IF(D16="","",YTD_Target),"")</f>
        <v>476.96</v>
      </c>
      <c r="R16" s="45" t="str" cm="1">
        <f t="array" ref="R16">Up_Down_Arrorw</f>
        <v>▲</v>
      </c>
      <c r="S16" s="50">
        <f t="shared" si="2"/>
        <v>1.4235994632673601</v>
      </c>
      <c r="T16" s="49" cm="1">
        <f t="array" ref="T16">IFERROR(IF(D16="","",YTD_PY),"")</f>
        <v>835.59</v>
      </c>
      <c r="U16" s="45" t="str" cm="1">
        <f t="array" ref="U16">Up_Down_Arrorw</f>
        <v>▼</v>
      </c>
      <c r="V16" s="51">
        <f t="shared" si="3"/>
        <v>0.81259948060651754</v>
      </c>
      <c r="W16" s="31"/>
      <c r="X16" s="13"/>
    </row>
    <row r="17" spans="1:24" ht="18.45" customHeight="1" x14ac:dyDescent="0.3">
      <c r="A17" s="31"/>
      <c r="B17" s="40" cm="1">
        <f t="array" ref="B17">KPI_Details</f>
        <v>12</v>
      </c>
      <c r="C17" s="41" t="str" cm="1">
        <f t="array" ref="C17">KPI_Details</f>
        <v>Revenue</v>
      </c>
      <c r="D17" s="41" t="str" cm="1">
        <f t="array" ref="D17">KPI_Details</f>
        <v>Monthly Recurring Revenue (MRR)</v>
      </c>
      <c r="E17" s="41" t="str" cm="1">
        <f t="array" ref="E17">KPI_Details</f>
        <v xml:space="preserve">Currency </v>
      </c>
      <c r="F17" s="42" t="str">
        <f>IF('KPI Definition'!G13="","",'KPI Definition'!G13)</f>
        <v>UTB</v>
      </c>
      <c r="G17" s="31"/>
      <c r="H17" s="43" cm="1">
        <f t="array" ref="H17">IFERROR(IF(D17="","",MTD_Actual),"")</f>
        <v>495</v>
      </c>
      <c r="I17" s="44" cm="1">
        <f t="array" ref="I17">IFERROR(IF(D17="","",MTD_Target),"")</f>
        <v>51.2</v>
      </c>
      <c r="J17" s="45" t="str" cm="1">
        <f t="array" ref="J17">Up_Down_Arrorw</f>
        <v>▲</v>
      </c>
      <c r="K17" s="46">
        <f t="shared" si="0"/>
        <v>9.66796875</v>
      </c>
      <c r="L17" s="44" cm="1">
        <f t="array" ref="L17">IFERROR(IF(D17="","",MTD_PY),"")</f>
        <v>615.94000000000005</v>
      </c>
      <c r="M17" s="45" t="str" cm="1">
        <f t="array" ref="M17">Up_Down_Arrorw</f>
        <v>▼</v>
      </c>
      <c r="N17" s="47">
        <f t="shared" si="1"/>
        <v>0.80364970614020836</v>
      </c>
      <c r="O17" s="31"/>
      <c r="P17" s="48" cm="1">
        <f t="array" ref="P17">IFERROR(IF(D17="","",YTD_Actual),"")</f>
        <v>1174</v>
      </c>
      <c r="Q17" s="49" cm="1">
        <f t="array" ref="Q17">IFERROR(IF(D17="","",YTD_Target),"")</f>
        <v>193.84</v>
      </c>
      <c r="R17" s="45" t="str" cm="1">
        <f t="array" ref="R17">Up_Down_Arrorw</f>
        <v>▲</v>
      </c>
      <c r="S17" s="50">
        <f t="shared" si="2"/>
        <v>6.0565414775072224</v>
      </c>
      <c r="T17" s="49" cm="1">
        <f t="array" ref="T17">IFERROR(IF(D17="","",YTD_PY),"")</f>
        <v>1166.68</v>
      </c>
      <c r="U17" s="45" t="str" cm="1">
        <f t="array" ref="U17">Up_Down_Arrorw</f>
        <v>▲</v>
      </c>
      <c r="V17" s="51">
        <f t="shared" si="3"/>
        <v>1.0062742140089826</v>
      </c>
      <c r="W17" s="31"/>
      <c r="X17" s="13"/>
    </row>
    <row r="18" spans="1:24" ht="18.45" customHeight="1" x14ac:dyDescent="0.3">
      <c r="A18" s="31"/>
      <c r="B18" s="40" cm="1">
        <f t="array" ref="B18">KPI_Details</f>
        <v>13</v>
      </c>
      <c r="C18" s="41" t="str" cm="1">
        <f t="array" ref="C18">KPI_Details</f>
        <v>Marketing Performance</v>
      </c>
      <c r="D18" s="41" t="str" cm="1">
        <f t="array" ref="D18">KPI_Details</f>
        <v>Lead Conversion Rate</v>
      </c>
      <c r="E18" s="41" t="str" cm="1">
        <f t="array" ref="E18">KPI_Details</f>
        <v xml:space="preserve"> (%)</v>
      </c>
      <c r="F18" s="42" t="str">
        <f>IF('KPI Definition'!G14="","",'KPI Definition'!G14)</f>
        <v>UTB</v>
      </c>
      <c r="G18" s="31"/>
      <c r="H18" s="52" cm="1">
        <f t="array" ref="H18">IFERROR(IF(D18="","",MTD_Actual),"")</f>
        <v>437</v>
      </c>
      <c r="I18" s="53" cm="1">
        <f t="array" ref="I18">IFERROR(IF(D18="","",MTD_Target),"")</f>
        <v>283.56</v>
      </c>
      <c r="J18" s="45" t="str" cm="1">
        <f t="array" ref="J18">Up_Down_Arrorw</f>
        <v>▲</v>
      </c>
      <c r="K18" s="46">
        <f t="shared" si="0"/>
        <v>1.5411200451403584</v>
      </c>
      <c r="L18" s="53" cm="1">
        <f t="array" ref="L18">IFERROR(IF(D18="","",MTD_PY),"")</f>
        <v>249.64</v>
      </c>
      <c r="M18" s="45" t="str" cm="1">
        <f t="array" ref="M18">Up_Down_Arrorw</f>
        <v>▲</v>
      </c>
      <c r="N18" s="47">
        <f t="shared" si="1"/>
        <v>1.750520749879827</v>
      </c>
      <c r="O18" s="31"/>
      <c r="P18" s="54" cm="1">
        <f t="array" ref="P18">IFERROR(IF(D18="","",YTD_Actual),"")</f>
        <v>1226</v>
      </c>
      <c r="Q18" s="55" cm="1">
        <f t="array" ref="Q18">IFERROR(IF(D18="","",YTD_Target),"")</f>
        <v>1393.49</v>
      </c>
      <c r="R18" s="45" t="str" cm="1">
        <f t="array" ref="R18">Up_Down_Arrorw</f>
        <v>▼</v>
      </c>
      <c r="S18" s="50">
        <f t="shared" si="2"/>
        <v>0.87980538073470205</v>
      </c>
      <c r="T18" s="49" cm="1">
        <f t="array" ref="T18">IFERROR(IF(D18="","",YTD_PY),"")</f>
        <v>117.02</v>
      </c>
      <c r="U18" s="45" t="str" cm="1">
        <f t="array" ref="U18">Up_Down_Arrorw</f>
        <v>▲</v>
      </c>
      <c r="V18" s="51">
        <f t="shared" si="3"/>
        <v>10.476841565544351</v>
      </c>
      <c r="W18" s="31"/>
      <c r="X18" s="13"/>
    </row>
    <row r="19" spans="1:24" ht="18.45" customHeight="1" x14ac:dyDescent="0.3">
      <c r="A19" s="31"/>
      <c r="B19" s="40" cm="1">
        <f t="array" ref="B19">KPI_Details</f>
        <v>14</v>
      </c>
      <c r="C19" s="41" t="str" cm="1">
        <f t="array" ref="C19">KPI_Details</f>
        <v>Marketing Performance</v>
      </c>
      <c r="D19" s="41" t="str" cm="1">
        <f t="array" ref="D19">KPI_Details</f>
        <v>Cost per Lead Acquisition</v>
      </c>
      <c r="E19" s="41" t="str" cm="1">
        <f t="array" ref="E19">KPI_Details</f>
        <v xml:space="preserve">Currency </v>
      </c>
      <c r="F19" s="42" t="str">
        <f>IF('KPI Definition'!G15="","",'KPI Definition'!G15)</f>
        <v>LTB</v>
      </c>
      <c r="G19" s="31"/>
      <c r="H19" s="52" cm="1">
        <f t="array" ref="H19">IFERROR(IF(D19="","",MTD_Actual),"")</f>
        <v>290</v>
      </c>
      <c r="I19" s="53" cm="1">
        <f t="array" ref="I19">IFERROR(IF(D19="","",MTD_Target),"")</f>
        <v>104.72</v>
      </c>
      <c r="J19" s="45" t="str" cm="1">
        <f t="array" ref="J19">Up_Down_Arrorw</f>
        <v>▲</v>
      </c>
      <c r="K19" s="46">
        <f t="shared" si="0"/>
        <v>2.7692895339954164</v>
      </c>
      <c r="L19" s="53" cm="1">
        <f t="array" ref="L19">IFERROR(IF(D19="","",MTD_PY),"")</f>
        <v>86</v>
      </c>
      <c r="M19" s="45" t="str" cm="1">
        <f t="array" ref="M19">Up_Down_Arrorw</f>
        <v>▲</v>
      </c>
      <c r="N19" s="47">
        <f t="shared" si="1"/>
        <v>3.3720930232558142</v>
      </c>
      <c r="O19" s="31"/>
      <c r="P19" s="54" cm="1">
        <f t="array" ref="P19">IFERROR(IF(D19="","",YTD_Actual),"")</f>
        <v>816</v>
      </c>
      <c r="Q19" s="55" cm="1">
        <f t="array" ref="Q19">IFERROR(IF(D19="","",YTD_Target),"")</f>
        <v>451.09</v>
      </c>
      <c r="R19" s="45" t="str" cm="1">
        <f t="array" ref="R19">Up_Down_Arrorw</f>
        <v>▲</v>
      </c>
      <c r="S19" s="50">
        <f t="shared" si="2"/>
        <v>1.8089516504466958</v>
      </c>
      <c r="T19" s="49" cm="1">
        <f t="array" ref="T19">IFERROR(IF(D19="","",YTD_PY),"")</f>
        <v>178.01</v>
      </c>
      <c r="U19" s="45" t="str" cm="1">
        <f t="array" ref="U19">Up_Down_Arrorw</f>
        <v>▲</v>
      </c>
      <c r="V19" s="51">
        <f t="shared" si="3"/>
        <v>4.5840121341497673</v>
      </c>
      <c r="W19" s="31"/>
      <c r="X19" s="13"/>
    </row>
    <row r="20" spans="1:24" ht="18.45" customHeight="1" x14ac:dyDescent="0.3">
      <c r="A20" s="31"/>
      <c r="B20" s="40" cm="1">
        <f t="array" ref="B20">KPI_Details</f>
        <v>15</v>
      </c>
      <c r="C20" s="41" t="str" cm="1">
        <f t="array" ref="C20">KPI_Details</f>
        <v>Marketing Performance</v>
      </c>
      <c r="D20" s="41" t="str" cm="1">
        <f t="array" ref="D20">KPI_Details</f>
        <v>Social Media Engagement Rate</v>
      </c>
      <c r="E20" s="41" t="str" cm="1">
        <f t="array" ref="E20">KPI_Details</f>
        <v xml:space="preserve"> (%)</v>
      </c>
      <c r="F20" s="42" t="str">
        <f>IF('KPI Definition'!G16="","",'KPI Definition'!G16)</f>
        <v>UTB</v>
      </c>
      <c r="G20" s="31"/>
      <c r="H20" s="52" cm="1">
        <f t="array" ref="H20">IFERROR(IF(D20="","",MTD_Actual),"")</f>
        <v>277</v>
      </c>
      <c r="I20" s="53" cm="1">
        <f t="array" ref="I20">IFERROR(IF(D20="","",MTD_Target),"")</f>
        <v>7.87</v>
      </c>
      <c r="J20" s="45" t="str" cm="1">
        <f t="array" ref="J20">Up_Down_Arrorw</f>
        <v>▲</v>
      </c>
      <c r="K20" s="46">
        <f t="shared" si="0"/>
        <v>35.196950444726809</v>
      </c>
      <c r="L20" s="53" cm="1">
        <f t="array" ref="L20">IFERROR(IF(D20="","",MTD_PY),"")</f>
        <v>28.56</v>
      </c>
      <c r="M20" s="45" t="str" cm="1">
        <f t="array" ref="M20">Up_Down_Arrorw</f>
        <v>▲</v>
      </c>
      <c r="N20" s="47">
        <f t="shared" si="1"/>
        <v>9.6988795518207294</v>
      </c>
      <c r="O20" s="31"/>
      <c r="P20" s="54" cm="1">
        <f t="array" ref="P20">IFERROR(IF(D20="","",YTD_Actual),"")</f>
        <v>1403</v>
      </c>
      <c r="Q20" s="55" cm="1">
        <f t="array" ref="Q20">IFERROR(IF(D20="","",YTD_Target),"")</f>
        <v>503.16</v>
      </c>
      <c r="R20" s="45" t="str" cm="1">
        <f t="array" ref="R20">Up_Down_Arrorw</f>
        <v>▲</v>
      </c>
      <c r="S20" s="50">
        <f t="shared" si="2"/>
        <v>2.7883774544876379</v>
      </c>
      <c r="T20" s="49" cm="1">
        <f t="array" ref="T20">IFERROR(IF(D20="","",YTD_PY),"")</f>
        <v>1167.0999999999999</v>
      </c>
      <c r="U20" s="45" t="str" cm="1">
        <f t="array" ref="U20">Up_Down_Arrorw</f>
        <v>▲</v>
      </c>
      <c r="V20" s="51">
        <f t="shared" si="3"/>
        <v>1.202124925027847</v>
      </c>
      <c r="W20" s="31"/>
      <c r="X20" s="13"/>
    </row>
    <row r="21" spans="1:24" ht="18.45" customHeight="1" x14ac:dyDescent="0.3">
      <c r="A21" s="31"/>
      <c r="B21" s="40" t="str" cm="1">
        <f t="array" ref="B21">KPI_Details</f>
        <v/>
      </c>
      <c r="C21" s="41" t="str" cm="1">
        <f t="array" ref="C21">KPI_Details</f>
        <v/>
      </c>
      <c r="D21" s="41" t="str" cm="1">
        <f t="array" ref="D21">KPI_Details</f>
        <v/>
      </c>
      <c r="E21" s="41" t="str" cm="1">
        <f t="array" ref="E21">KPI_Details</f>
        <v/>
      </c>
      <c r="F21" s="42" t="str">
        <f>IF('KPI Definition'!G17="","",'KPI Definition'!G17)</f>
        <v/>
      </c>
      <c r="G21" s="31"/>
      <c r="H21" s="52" t="str" cm="1">
        <f t="array" ref="H21">IFERROR(IF(D21="","",MTD_Actual),"")</f>
        <v/>
      </c>
      <c r="I21" s="53" t="str" cm="1">
        <f t="array" ref="I21">IFERROR(IF(D21="","",MTD_Target),"")</f>
        <v/>
      </c>
      <c r="J21" s="45" t="str" cm="1">
        <f t="array" ref="J21">Up_Down_Arrorw</f>
        <v/>
      </c>
      <c r="K21" s="46" t="str">
        <f t="shared" si="0"/>
        <v/>
      </c>
      <c r="L21" s="53" t="str" cm="1">
        <f t="array" ref="L21">IFERROR(IF(D21="","",MTD_PY),"")</f>
        <v/>
      </c>
      <c r="M21" s="45" t="str" cm="1">
        <f t="array" ref="M21">Up_Down_Arrorw</f>
        <v/>
      </c>
      <c r="N21" s="47" t="str">
        <f t="shared" si="1"/>
        <v/>
      </c>
      <c r="O21" s="31"/>
      <c r="P21" s="54" t="str" cm="1">
        <f t="array" ref="P21">IFERROR(IF(D21="","",YTD_Actual),"")</f>
        <v/>
      </c>
      <c r="Q21" s="55" t="str" cm="1">
        <f t="array" ref="Q21">IFERROR(IF(D21="","",YTD_Target),"")</f>
        <v/>
      </c>
      <c r="R21" s="45" t="str" cm="1">
        <f t="array" ref="R21">Up_Down_Arrorw</f>
        <v/>
      </c>
      <c r="S21" s="50" t="str">
        <f t="shared" si="2"/>
        <v/>
      </c>
      <c r="T21" s="49" t="str" cm="1">
        <f t="array" ref="T21">IFERROR(IF(D21="","",YTD_PY),"")</f>
        <v/>
      </c>
      <c r="U21" s="45" t="str" cm="1">
        <f t="array" ref="U21">Up_Down_Arrorw</f>
        <v/>
      </c>
      <c r="V21" s="51" t="str">
        <f t="shared" si="3"/>
        <v/>
      </c>
      <c r="W21" s="31"/>
      <c r="X21" s="13"/>
    </row>
    <row r="22" spans="1:24" ht="18.45" customHeight="1" x14ac:dyDescent="0.3">
      <c r="A22" s="31"/>
      <c r="B22" s="40" t="str" cm="1">
        <f t="array" ref="B22">KPI_Details</f>
        <v/>
      </c>
      <c r="C22" s="41" t="str" cm="1">
        <f t="array" ref="C22">KPI_Details</f>
        <v/>
      </c>
      <c r="D22" s="41" t="str" cm="1">
        <f t="array" ref="D22">KPI_Details</f>
        <v/>
      </c>
      <c r="E22" s="41" t="str" cm="1">
        <f t="array" ref="E22">KPI_Details</f>
        <v/>
      </c>
      <c r="F22" s="42" t="str">
        <f>IF('KPI Definition'!G18="","",'KPI Definition'!G18)</f>
        <v/>
      </c>
      <c r="G22" s="31"/>
      <c r="H22" s="52" t="str" cm="1">
        <f t="array" ref="H22">IFERROR(IF(D22="","",MTD_Actual),"")</f>
        <v/>
      </c>
      <c r="I22" s="53" t="str" cm="1">
        <f t="array" ref="I22">IFERROR(IF(D22="","",MTD_Target),"")</f>
        <v/>
      </c>
      <c r="J22" s="45" t="str" cm="1">
        <f t="array" ref="J22">Up_Down_Arrorw</f>
        <v/>
      </c>
      <c r="K22" s="46" t="str">
        <f t="shared" si="0"/>
        <v/>
      </c>
      <c r="L22" s="53" t="str" cm="1">
        <f t="array" ref="L22">IFERROR(IF(D22="","",MTD_PY),"")</f>
        <v/>
      </c>
      <c r="M22" s="45" t="str" cm="1">
        <f t="array" ref="M22">Up_Down_Arrorw</f>
        <v/>
      </c>
      <c r="N22" s="47" t="str">
        <f t="shared" si="1"/>
        <v/>
      </c>
      <c r="O22" s="31"/>
      <c r="P22" s="54" t="str" cm="1">
        <f t="array" ref="P22">IFERROR(IF(D22="","",YTD_Actual),"")</f>
        <v/>
      </c>
      <c r="Q22" s="55" t="str" cm="1">
        <f t="array" ref="Q22">IFERROR(IF(D22="","",YTD_Target),"")</f>
        <v/>
      </c>
      <c r="R22" s="45" t="str" cm="1">
        <f t="array" ref="R22">Up_Down_Arrorw</f>
        <v/>
      </c>
      <c r="S22" s="50" t="str">
        <f t="shared" si="2"/>
        <v/>
      </c>
      <c r="T22" s="49" t="str" cm="1">
        <f t="array" ref="T22">IFERROR(IF(D22="","",YTD_PY),"")</f>
        <v/>
      </c>
      <c r="U22" s="45" t="str" cm="1">
        <f t="array" ref="U22">Up_Down_Arrorw</f>
        <v/>
      </c>
      <c r="V22" s="51" t="str">
        <f t="shared" si="3"/>
        <v/>
      </c>
      <c r="W22" s="31"/>
      <c r="X22" s="13"/>
    </row>
    <row r="23" spans="1:24" ht="18.45" customHeight="1" x14ac:dyDescent="0.3">
      <c r="A23" s="31"/>
      <c r="B23" s="40" t="str" cm="1">
        <f t="array" ref="B23">KPI_Details</f>
        <v/>
      </c>
      <c r="C23" s="41" t="str" cm="1">
        <f t="array" ref="C23">KPI_Details</f>
        <v/>
      </c>
      <c r="D23" s="41" t="str" cm="1">
        <f t="array" ref="D23">KPI_Details</f>
        <v/>
      </c>
      <c r="E23" s="41" t="str" cm="1">
        <f t="array" ref="E23">KPI_Details</f>
        <v/>
      </c>
      <c r="F23" s="42" t="str">
        <f>IF('KPI Definition'!G19="","",'KPI Definition'!G19)</f>
        <v/>
      </c>
      <c r="G23" s="31"/>
      <c r="H23" s="52" t="str" cm="1">
        <f t="array" ref="H23">IFERROR(IF(D23="","",MTD_Actual),"")</f>
        <v/>
      </c>
      <c r="I23" s="53" t="str" cm="1">
        <f t="array" ref="I23">IFERROR(IF(D23="","",MTD_Target),"")</f>
        <v/>
      </c>
      <c r="J23" s="45" t="str" cm="1">
        <f t="array" ref="J23">Up_Down_Arrorw</f>
        <v/>
      </c>
      <c r="K23" s="46" t="str">
        <f t="shared" si="0"/>
        <v/>
      </c>
      <c r="L23" s="53" t="str" cm="1">
        <f t="array" ref="L23">IFERROR(IF(D23="","",MTD_PY),"")</f>
        <v/>
      </c>
      <c r="M23" s="45" t="str" cm="1">
        <f t="array" ref="M23">Up_Down_Arrorw</f>
        <v/>
      </c>
      <c r="N23" s="47" t="str">
        <f t="shared" si="1"/>
        <v/>
      </c>
      <c r="O23" s="31"/>
      <c r="P23" s="54" t="str" cm="1">
        <f t="array" ref="P23">IFERROR(IF(D23="","",YTD_Actual),"")</f>
        <v/>
      </c>
      <c r="Q23" s="55" t="str" cm="1">
        <f t="array" ref="Q23">IFERROR(IF(D23="","",YTD_Target),"")</f>
        <v/>
      </c>
      <c r="R23" s="45" t="str" cm="1">
        <f t="array" ref="R23">Up_Down_Arrorw</f>
        <v/>
      </c>
      <c r="S23" s="50" t="str">
        <f t="shared" si="2"/>
        <v/>
      </c>
      <c r="T23" s="49" t="str" cm="1">
        <f t="array" ref="T23">IFERROR(IF(D23="","",YTD_PY),"")</f>
        <v/>
      </c>
      <c r="U23" s="45" t="str" cm="1">
        <f t="array" ref="U23">Up_Down_Arrorw</f>
        <v/>
      </c>
      <c r="V23" s="51" t="str">
        <f t="shared" si="3"/>
        <v/>
      </c>
      <c r="W23" s="31"/>
      <c r="X23" s="13"/>
    </row>
    <row r="24" spans="1:24" ht="18.45" customHeight="1" x14ac:dyDescent="0.3">
      <c r="A24" s="31"/>
      <c r="B24" s="40" t="str" cm="1">
        <f t="array" ref="B24">KPI_Details</f>
        <v/>
      </c>
      <c r="C24" s="41" t="str" cm="1">
        <f t="array" ref="C24">KPI_Details</f>
        <v/>
      </c>
      <c r="D24" s="41" t="str" cm="1">
        <f t="array" ref="D24">KPI_Details</f>
        <v/>
      </c>
      <c r="E24" s="41" t="str" cm="1">
        <f t="array" ref="E24">KPI_Details</f>
        <v/>
      </c>
      <c r="F24" s="42" t="str">
        <f>IF('KPI Definition'!G20="","",'KPI Definition'!G20)</f>
        <v/>
      </c>
      <c r="G24" s="31"/>
      <c r="H24" s="52" t="str" cm="1">
        <f t="array" ref="H24">IFERROR(IF(D24="","",MTD_Actual),"")</f>
        <v/>
      </c>
      <c r="I24" s="53" t="str" cm="1">
        <f t="array" ref="I24">IFERROR(IF(D24="","",MTD_Target),"")</f>
        <v/>
      </c>
      <c r="J24" s="45" t="str" cm="1">
        <f t="array" ref="J24">Up_Down_Arrorw</f>
        <v/>
      </c>
      <c r="K24" s="46" t="str">
        <f t="shared" si="0"/>
        <v/>
      </c>
      <c r="L24" s="53" t="str" cm="1">
        <f t="array" ref="L24">IFERROR(IF(D24="","",MTD_PY),"")</f>
        <v/>
      </c>
      <c r="M24" s="45" t="str" cm="1">
        <f t="array" ref="M24">Up_Down_Arrorw</f>
        <v/>
      </c>
      <c r="N24" s="47" t="str">
        <f t="shared" si="1"/>
        <v/>
      </c>
      <c r="O24" s="31"/>
      <c r="P24" s="54" t="str" cm="1">
        <f t="array" ref="P24">IFERROR(IF(D24="","",YTD_Actual),"")</f>
        <v/>
      </c>
      <c r="Q24" s="55" t="str" cm="1">
        <f t="array" ref="Q24">IFERROR(IF(D24="","",YTD_Target),"")</f>
        <v/>
      </c>
      <c r="R24" s="45" t="str" cm="1">
        <f t="array" ref="R24">Up_Down_Arrorw</f>
        <v/>
      </c>
      <c r="S24" s="50" t="str">
        <f t="shared" si="2"/>
        <v/>
      </c>
      <c r="T24" s="49" t="str" cm="1">
        <f t="array" ref="T24">IFERROR(IF(D24="","",YTD_PY),"")</f>
        <v/>
      </c>
      <c r="U24" s="45" t="str" cm="1">
        <f t="array" ref="U24">Up_Down_Arrorw</f>
        <v/>
      </c>
      <c r="V24" s="51" t="str">
        <f t="shared" si="3"/>
        <v/>
      </c>
      <c r="W24" s="31"/>
      <c r="X24" s="13"/>
    </row>
    <row r="25" spans="1:24" ht="18.45" customHeight="1" x14ac:dyDescent="0.3">
      <c r="A25" s="31"/>
      <c r="B25" s="40" t="str" cm="1">
        <f t="array" ref="B25">KPI_Details</f>
        <v/>
      </c>
      <c r="C25" s="41" t="str" cm="1">
        <f t="array" ref="C25">KPI_Details</f>
        <v/>
      </c>
      <c r="D25" s="41" t="str" cm="1">
        <f t="array" ref="D25">KPI_Details</f>
        <v/>
      </c>
      <c r="E25" s="41" t="str" cm="1">
        <f t="array" ref="E25">KPI_Details</f>
        <v/>
      </c>
      <c r="F25" s="42" t="str">
        <f>IF('KPI Definition'!G21="","",'KPI Definition'!G21)</f>
        <v/>
      </c>
      <c r="G25" s="31"/>
      <c r="H25" s="52" t="str" cm="1">
        <f t="array" ref="H25">IFERROR(IF(D25="","",MTD_Actual),"")</f>
        <v/>
      </c>
      <c r="I25" s="53" t="str" cm="1">
        <f t="array" ref="I25">IFERROR(IF(D25="","",MTD_Target),"")</f>
        <v/>
      </c>
      <c r="J25" s="45" t="str" cm="1">
        <f t="array" ref="J25">Up_Down_Arrorw</f>
        <v/>
      </c>
      <c r="K25" s="46" t="str">
        <f t="shared" si="0"/>
        <v/>
      </c>
      <c r="L25" s="53" t="str" cm="1">
        <f t="array" ref="L25">IFERROR(IF(D25="","",MTD_PY),"")</f>
        <v/>
      </c>
      <c r="M25" s="45" t="str" cm="1">
        <f t="array" ref="M25">Up_Down_Arrorw</f>
        <v/>
      </c>
      <c r="N25" s="47" t="str">
        <f t="shared" si="1"/>
        <v/>
      </c>
      <c r="O25" s="31"/>
      <c r="P25" s="54" t="str" cm="1">
        <f t="array" ref="P25">IFERROR(IF(D25="","",YTD_Actual),"")</f>
        <v/>
      </c>
      <c r="Q25" s="55" t="str" cm="1">
        <f t="array" ref="Q25">IFERROR(IF(D25="","",YTD_Target),"")</f>
        <v/>
      </c>
      <c r="R25" s="45" t="str" cm="1">
        <f t="array" ref="R25">Up_Down_Arrorw</f>
        <v/>
      </c>
      <c r="S25" s="50" t="str">
        <f t="shared" si="2"/>
        <v/>
      </c>
      <c r="T25" s="49" t="str" cm="1">
        <f t="array" ref="T25">IFERROR(IF(D25="","",YTD_PY),"")</f>
        <v/>
      </c>
      <c r="U25" s="45" t="str" cm="1">
        <f t="array" ref="U25">Up_Down_Arrorw</f>
        <v/>
      </c>
      <c r="V25" s="51" t="str">
        <f t="shared" si="3"/>
        <v/>
      </c>
      <c r="W25" s="31"/>
      <c r="X25" s="13"/>
    </row>
    <row r="26" spans="1:24" ht="18.45" customHeight="1" x14ac:dyDescent="0.3">
      <c r="A26" s="31"/>
      <c r="B26" s="40" t="str" cm="1">
        <f t="array" ref="B26">KPI_Details</f>
        <v/>
      </c>
      <c r="C26" s="41" t="str" cm="1">
        <f t="array" ref="C26">KPI_Details</f>
        <v/>
      </c>
      <c r="D26" s="41" t="str" cm="1">
        <f t="array" ref="D26">KPI_Details</f>
        <v/>
      </c>
      <c r="E26" s="41" t="str" cm="1">
        <f t="array" ref="E26">KPI_Details</f>
        <v/>
      </c>
      <c r="F26" s="42" t="str">
        <f>IF('KPI Definition'!G22="","",'KPI Definition'!G22)</f>
        <v/>
      </c>
      <c r="G26" s="31"/>
      <c r="H26" s="52" t="str" cm="1">
        <f t="array" ref="H26">IFERROR(IF(D26="","",MTD_Actual),"")</f>
        <v/>
      </c>
      <c r="I26" s="53" t="str" cm="1">
        <f t="array" ref="I26">IFERROR(IF(D26="","",MTD_Target),"")</f>
        <v/>
      </c>
      <c r="J26" s="45" t="str" cm="1">
        <f t="array" ref="J26">Up_Down_Arrorw</f>
        <v/>
      </c>
      <c r="K26" s="46" t="str">
        <f t="shared" si="0"/>
        <v/>
      </c>
      <c r="L26" s="53" t="str" cm="1">
        <f t="array" ref="L26">IFERROR(IF(D26="","",MTD_PY),"")</f>
        <v/>
      </c>
      <c r="M26" s="45" t="str" cm="1">
        <f t="array" ref="M26">Up_Down_Arrorw</f>
        <v/>
      </c>
      <c r="N26" s="47" t="str">
        <f t="shared" si="1"/>
        <v/>
      </c>
      <c r="O26" s="31"/>
      <c r="P26" s="54" t="str" cm="1">
        <f t="array" ref="P26">IFERROR(IF(D26="","",YTD_Actual),"")</f>
        <v/>
      </c>
      <c r="Q26" s="55" t="str" cm="1">
        <f t="array" ref="Q26">IFERROR(IF(D26="","",YTD_Target),"")</f>
        <v/>
      </c>
      <c r="R26" s="45" t="str" cm="1">
        <f t="array" ref="R26">Up_Down_Arrorw</f>
        <v/>
      </c>
      <c r="S26" s="50" t="str">
        <f t="shared" si="2"/>
        <v/>
      </c>
      <c r="T26" s="49" t="str" cm="1">
        <f t="array" ref="T26">IFERROR(IF(D26="","",YTD_PY),"")</f>
        <v/>
      </c>
      <c r="U26" s="45" t="str" cm="1">
        <f t="array" ref="U26">Up_Down_Arrorw</f>
        <v/>
      </c>
      <c r="V26" s="51" t="str">
        <f t="shared" si="3"/>
        <v/>
      </c>
      <c r="W26" s="31"/>
      <c r="X26" s="13"/>
    </row>
    <row r="27" spans="1:24" ht="18.45" customHeight="1" x14ac:dyDescent="0.3">
      <c r="A27" s="31"/>
      <c r="B27" s="40" t="str" cm="1">
        <f t="array" ref="B27">KPI_Details</f>
        <v/>
      </c>
      <c r="C27" s="41" t="str" cm="1">
        <f t="array" ref="C27">KPI_Details</f>
        <v/>
      </c>
      <c r="D27" s="41" t="str" cm="1">
        <f t="array" ref="D27">KPI_Details</f>
        <v/>
      </c>
      <c r="E27" s="41" t="str" cm="1">
        <f t="array" ref="E27">KPI_Details</f>
        <v/>
      </c>
      <c r="F27" s="42" t="str">
        <f>IF('KPI Definition'!G23="","",'KPI Definition'!G23)</f>
        <v/>
      </c>
      <c r="G27" s="31"/>
      <c r="H27" s="52" t="str" cm="1">
        <f t="array" ref="H27">IFERROR(IF(D27="","",MTD_Actual),"")</f>
        <v/>
      </c>
      <c r="I27" s="53" t="str" cm="1">
        <f t="array" ref="I27">IFERROR(IF(D27="","",MTD_Target),"")</f>
        <v/>
      </c>
      <c r="J27" s="45" t="str" cm="1">
        <f t="array" ref="J27">Up_Down_Arrorw</f>
        <v/>
      </c>
      <c r="K27" s="46" t="str">
        <f t="shared" si="0"/>
        <v/>
      </c>
      <c r="L27" s="53" t="str" cm="1">
        <f t="array" ref="L27">IFERROR(IF(D27="","",MTD_PY),"")</f>
        <v/>
      </c>
      <c r="M27" s="45" t="str" cm="1">
        <f t="array" ref="M27">Up_Down_Arrorw</f>
        <v/>
      </c>
      <c r="N27" s="47" t="str">
        <f t="shared" si="1"/>
        <v/>
      </c>
      <c r="O27" s="31"/>
      <c r="P27" s="54" t="str" cm="1">
        <f t="array" ref="P27">IFERROR(IF(D27="","",YTD_Actual),"")</f>
        <v/>
      </c>
      <c r="Q27" s="55" t="str" cm="1">
        <f t="array" ref="Q27">IFERROR(IF(D27="","",YTD_Target),"")</f>
        <v/>
      </c>
      <c r="R27" s="45" t="str" cm="1">
        <f t="array" ref="R27">Up_Down_Arrorw</f>
        <v/>
      </c>
      <c r="S27" s="50" t="str">
        <f t="shared" si="2"/>
        <v/>
      </c>
      <c r="T27" s="49" t="str" cm="1">
        <f t="array" ref="T27">IFERROR(IF(D27="","",YTD_PY),"")</f>
        <v/>
      </c>
      <c r="U27" s="45" t="str" cm="1">
        <f t="array" ref="U27">Up_Down_Arrorw</f>
        <v/>
      </c>
      <c r="V27" s="51" t="str">
        <f t="shared" si="3"/>
        <v/>
      </c>
      <c r="W27" s="31"/>
      <c r="X27" s="13"/>
    </row>
    <row r="28" spans="1:24" ht="18.45" customHeight="1" x14ac:dyDescent="0.3">
      <c r="A28" s="31"/>
      <c r="B28" s="40" t="str" cm="1">
        <f t="array" ref="B28">KPI_Details</f>
        <v/>
      </c>
      <c r="C28" s="41" t="str" cm="1">
        <f t="array" ref="C28">KPI_Details</f>
        <v/>
      </c>
      <c r="D28" s="41" t="str" cm="1">
        <f t="array" ref="D28">KPI_Details</f>
        <v/>
      </c>
      <c r="E28" s="41" t="str" cm="1">
        <f t="array" ref="E28">KPI_Details</f>
        <v/>
      </c>
      <c r="F28" s="42" t="str">
        <f>IF('KPI Definition'!G24="","",'KPI Definition'!G24)</f>
        <v/>
      </c>
      <c r="G28" s="31"/>
      <c r="H28" s="52" t="str" cm="1">
        <f t="array" ref="H28">IFERROR(IF(D28="","",MTD_Actual),"")</f>
        <v/>
      </c>
      <c r="I28" s="53" t="str" cm="1">
        <f t="array" ref="I28">IFERROR(IF(D28="","",MTD_Target),"")</f>
        <v/>
      </c>
      <c r="J28" s="45" t="str" cm="1">
        <f t="array" ref="J28">Up_Down_Arrorw</f>
        <v/>
      </c>
      <c r="K28" s="46" t="str">
        <f t="shared" si="0"/>
        <v/>
      </c>
      <c r="L28" s="53" t="str" cm="1">
        <f t="array" ref="L28">IFERROR(IF(D28="","",MTD_PY),"")</f>
        <v/>
      </c>
      <c r="M28" s="45" t="str" cm="1">
        <f t="array" ref="M28">Up_Down_Arrorw</f>
        <v/>
      </c>
      <c r="N28" s="47" t="str">
        <f t="shared" si="1"/>
        <v/>
      </c>
      <c r="O28" s="31"/>
      <c r="P28" s="54" t="str" cm="1">
        <f t="array" ref="P28">IFERROR(IF(D28="","",YTD_Actual),"")</f>
        <v/>
      </c>
      <c r="Q28" s="55" t="str" cm="1">
        <f t="array" ref="Q28">IFERROR(IF(D28="","",YTD_Target),"")</f>
        <v/>
      </c>
      <c r="R28" s="45" t="str" cm="1">
        <f t="array" ref="R28">Up_Down_Arrorw</f>
        <v/>
      </c>
      <c r="S28" s="50" t="str">
        <f t="shared" si="2"/>
        <v/>
      </c>
      <c r="T28" s="49" t="str" cm="1">
        <f t="array" ref="T28">IFERROR(IF(D28="","",YTD_PY),"")</f>
        <v/>
      </c>
      <c r="U28" s="45" t="str" cm="1">
        <f t="array" ref="U28">Up_Down_Arrorw</f>
        <v/>
      </c>
      <c r="V28" s="51" t="str">
        <f t="shared" si="3"/>
        <v/>
      </c>
      <c r="W28" s="31"/>
      <c r="X28" s="13"/>
    </row>
    <row r="29" spans="1:24" ht="18.45" customHeight="1" x14ac:dyDescent="0.3">
      <c r="A29" s="31"/>
      <c r="B29" s="40" t="str" cm="1">
        <f t="array" ref="B29">KPI_Details</f>
        <v/>
      </c>
      <c r="C29" s="41" t="str" cm="1">
        <f t="array" ref="C29">KPI_Details</f>
        <v/>
      </c>
      <c r="D29" s="41" t="str" cm="1">
        <f t="array" ref="D29">KPI_Details</f>
        <v/>
      </c>
      <c r="E29" s="41" t="str" cm="1">
        <f t="array" ref="E29">KPI_Details</f>
        <v/>
      </c>
      <c r="F29" s="42" t="str">
        <f>IF('KPI Definition'!G25="","",'KPI Definition'!G25)</f>
        <v/>
      </c>
      <c r="G29" s="31"/>
      <c r="H29" s="52" t="str" cm="1">
        <f t="array" ref="H29">IFERROR(IF(D29="","",MTD_Actual),"")</f>
        <v/>
      </c>
      <c r="I29" s="53" t="str" cm="1">
        <f t="array" ref="I29">IFERROR(IF(D29="","",MTD_Target),"")</f>
        <v/>
      </c>
      <c r="J29" s="45" t="str" cm="1">
        <f t="array" ref="J29">Up_Down_Arrorw</f>
        <v/>
      </c>
      <c r="K29" s="46" t="str">
        <f t="shared" si="0"/>
        <v/>
      </c>
      <c r="L29" s="53" t="str" cm="1">
        <f t="array" ref="L29">IFERROR(IF(D29="","",MTD_PY),"")</f>
        <v/>
      </c>
      <c r="M29" s="45" t="str" cm="1">
        <f t="array" ref="M29">Up_Down_Arrorw</f>
        <v/>
      </c>
      <c r="N29" s="47" t="str">
        <f t="shared" si="1"/>
        <v/>
      </c>
      <c r="O29" s="31"/>
      <c r="P29" s="54" t="str" cm="1">
        <f t="array" ref="P29">IFERROR(IF(D29="","",YTD_Actual),"")</f>
        <v/>
      </c>
      <c r="Q29" s="55" t="str" cm="1">
        <f t="array" ref="Q29">IFERROR(IF(D29="","",YTD_Target),"")</f>
        <v/>
      </c>
      <c r="R29" s="45" t="str" cm="1">
        <f t="array" ref="R29">Up_Down_Arrorw</f>
        <v/>
      </c>
      <c r="S29" s="50" t="str">
        <f t="shared" si="2"/>
        <v/>
      </c>
      <c r="T29" s="49" t="str" cm="1">
        <f t="array" ref="T29">IFERROR(IF(D29="","",YTD_PY),"")</f>
        <v/>
      </c>
      <c r="U29" s="45" t="str" cm="1">
        <f t="array" ref="U29">Up_Down_Arrorw</f>
        <v/>
      </c>
      <c r="V29" s="51" t="str">
        <f t="shared" si="3"/>
        <v/>
      </c>
      <c r="W29" s="31"/>
      <c r="X29" s="13"/>
    </row>
    <row r="30" spans="1:24" ht="18.45" customHeight="1" x14ac:dyDescent="0.3">
      <c r="A30" s="31"/>
      <c r="B30" s="40" t="str" cm="1">
        <f t="array" ref="B30">KPI_Details</f>
        <v/>
      </c>
      <c r="C30" s="41" t="str" cm="1">
        <f t="array" ref="C30">KPI_Details</f>
        <v/>
      </c>
      <c r="D30" s="41" t="str" cm="1">
        <f t="array" ref="D30">KPI_Details</f>
        <v/>
      </c>
      <c r="E30" s="41" t="str" cm="1">
        <f t="array" ref="E30">KPI_Details</f>
        <v/>
      </c>
      <c r="F30" s="42" t="str">
        <f>IF('KPI Definition'!G26="","",'KPI Definition'!G26)</f>
        <v/>
      </c>
      <c r="G30" s="31"/>
      <c r="H30" s="52" t="str" cm="1">
        <f t="array" ref="H30">IFERROR(IF(D30="","",MTD_Actual),"")</f>
        <v/>
      </c>
      <c r="I30" s="53" t="str" cm="1">
        <f t="array" ref="I30">IFERROR(IF(D30="","",MTD_Target),"")</f>
        <v/>
      </c>
      <c r="J30" s="45" t="str" cm="1">
        <f t="array" ref="J30">Up_Down_Arrorw</f>
        <v/>
      </c>
      <c r="K30" s="46" t="str">
        <f t="shared" si="0"/>
        <v/>
      </c>
      <c r="L30" s="53" t="str" cm="1">
        <f t="array" ref="L30">IFERROR(IF(D30="","",MTD_PY),"")</f>
        <v/>
      </c>
      <c r="M30" s="45" t="str" cm="1">
        <f t="array" ref="M30">Up_Down_Arrorw</f>
        <v/>
      </c>
      <c r="N30" s="47" t="str">
        <f t="shared" si="1"/>
        <v/>
      </c>
      <c r="O30" s="31"/>
      <c r="P30" s="54" t="str" cm="1">
        <f t="array" ref="P30">IFERROR(IF(D30="","",YTD_Actual),"")</f>
        <v/>
      </c>
      <c r="Q30" s="55" t="str" cm="1">
        <f t="array" ref="Q30">IFERROR(IF(D30="","",YTD_Target),"")</f>
        <v/>
      </c>
      <c r="R30" s="45" t="str" cm="1">
        <f t="array" ref="R30">Up_Down_Arrorw</f>
        <v/>
      </c>
      <c r="S30" s="50" t="str">
        <f t="shared" si="2"/>
        <v/>
      </c>
      <c r="T30" s="49" t="str" cm="1">
        <f t="array" ref="T30">IFERROR(IF(D30="","",YTD_PY),"")</f>
        <v/>
      </c>
      <c r="U30" s="45" t="str" cm="1">
        <f t="array" ref="U30">Up_Down_Arrorw</f>
        <v/>
      </c>
      <c r="V30" s="51" t="str">
        <f t="shared" si="3"/>
        <v/>
      </c>
      <c r="W30" s="31"/>
      <c r="X30" s="13"/>
    </row>
    <row r="31" spans="1:24" ht="18.45" customHeight="1" x14ac:dyDescent="0.3">
      <c r="A31" s="31"/>
      <c r="B31" s="40" t="str" cm="1">
        <f t="array" ref="B31">KPI_Details</f>
        <v/>
      </c>
      <c r="C31" s="41" t="str" cm="1">
        <f t="array" ref="C31">KPI_Details</f>
        <v/>
      </c>
      <c r="D31" s="41" t="str" cm="1">
        <f t="array" ref="D31">KPI_Details</f>
        <v/>
      </c>
      <c r="E31" s="41" t="str" cm="1">
        <f t="array" ref="E31">KPI_Details</f>
        <v/>
      </c>
      <c r="F31" s="42" t="str">
        <f>IF('KPI Definition'!G27="","",'KPI Definition'!G27)</f>
        <v/>
      </c>
      <c r="G31" s="31"/>
      <c r="H31" s="52" t="str" cm="1">
        <f t="array" ref="H31">IFERROR(IF(D31="","",MTD_Actual),"")</f>
        <v/>
      </c>
      <c r="I31" s="53" t="str" cm="1">
        <f t="array" ref="I31">IFERROR(IF(D31="","",MTD_Target),"")</f>
        <v/>
      </c>
      <c r="J31" s="45" t="str" cm="1">
        <f t="array" ref="J31">Up_Down_Arrorw</f>
        <v/>
      </c>
      <c r="K31" s="46" t="str">
        <f t="shared" si="0"/>
        <v/>
      </c>
      <c r="L31" s="53" t="str" cm="1">
        <f t="array" ref="L31">IFERROR(IF(D31="","",MTD_PY),"")</f>
        <v/>
      </c>
      <c r="M31" s="45" t="str" cm="1">
        <f t="array" ref="M31">Up_Down_Arrorw</f>
        <v/>
      </c>
      <c r="N31" s="47" t="str">
        <f t="shared" si="1"/>
        <v/>
      </c>
      <c r="O31" s="31"/>
      <c r="P31" s="54" t="str" cm="1">
        <f t="array" ref="P31">IFERROR(IF(D31="","",YTD_Actual),"")</f>
        <v/>
      </c>
      <c r="Q31" s="55" t="str" cm="1">
        <f t="array" ref="Q31">IFERROR(IF(D31="","",YTD_Target),"")</f>
        <v/>
      </c>
      <c r="R31" s="45" t="str" cm="1">
        <f t="array" ref="R31">Up_Down_Arrorw</f>
        <v/>
      </c>
      <c r="S31" s="50" t="str">
        <f t="shared" si="2"/>
        <v/>
      </c>
      <c r="T31" s="49" t="str" cm="1">
        <f t="array" ref="T31">IFERROR(IF(D31="","",YTD_PY),"")</f>
        <v/>
      </c>
      <c r="U31" s="45" t="str" cm="1">
        <f t="array" ref="U31">Up_Down_Arrorw</f>
        <v/>
      </c>
      <c r="V31" s="51" t="str">
        <f t="shared" si="3"/>
        <v/>
      </c>
      <c r="W31" s="31"/>
      <c r="X31" s="13"/>
    </row>
    <row r="32" spans="1:24" ht="15.6" x14ac:dyDescent="0.3">
      <c r="A32" s="31"/>
      <c r="B32" s="40" t="str" cm="1">
        <f t="array" ref="B32">KPI_Details</f>
        <v/>
      </c>
      <c r="C32" s="41" t="str" cm="1">
        <f t="array" ref="C32">KPI_Details</f>
        <v/>
      </c>
      <c r="D32" s="41" t="str" cm="1">
        <f t="array" ref="D32">KPI_Details</f>
        <v/>
      </c>
      <c r="E32" s="41" t="str" cm="1">
        <f t="array" ref="E32">KPI_Details</f>
        <v/>
      </c>
      <c r="F32" s="42" t="str">
        <f>IF('KPI Definition'!G28="","",'KPI Definition'!G28)</f>
        <v/>
      </c>
      <c r="G32" s="31"/>
      <c r="H32" s="52" t="str" cm="1">
        <f t="array" ref="H32">IFERROR(IF(D32="","",MTD_Actual),"")</f>
        <v/>
      </c>
      <c r="I32" s="53" t="str" cm="1">
        <f t="array" ref="I32">IFERROR(IF(D32="","",MTD_Target),"")</f>
        <v/>
      </c>
      <c r="J32" s="45" t="str" cm="1">
        <f t="array" ref="J32">Up_Down_Arrorw</f>
        <v/>
      </c>
      <c r="K32" s="46" t="str">
        <f t="shared" ref="K32:K35" si="4">IFERROR(H32/I32,"")</f>
        <v/>
      </c>
      <c r="L32" s="53" t="str" cm="1">
        <f t="array" ref="L32">IFERROR(IF(D32="","",MTD_PY),"")</f>
        <v/>
      </c>
      <c r="M32" s="45" t="str" cm="1">
        <f t="array" ref="M32">Up_Down_Arrorw</f>
        <v/>
      </c>
      <c r="N32" s="47" t="str">
        <f t="shared" ref="N32:N35" si="5">IFERROR(H32/L32,"")</f>
        <v/>
      </c>
      <c r="O32" s="31"/>
      <c r="P32" s="54" t="str" cm="1">
        <f t="array" ref="P32">IFERROR(IF(D32="","",YTD_Actual),"")</f>
        <v/>
      </c>
      <c r="Q32" s="55" t="str" cm="1">
        <f t="array" ref="Q32">IFERROR(IF(D32="","",YTD_Target),"")</f>
        <v/>
      </c>
      <c r="R32" s="45" t="str" cm="1">
        <f t="array" ref="R32">Up_Down_Arrorw</f>
        <v/>
      </c>
      <c r="S32" s="50" t="str">
        <f t="shared" ref="S32:S35" si="6">IFERROR(P32/Q32,"")</f>
        <v/>
      </c>
      <c r="T32" s="49" t="str" cm="1">
        <f t="array" ref="T32">IFERROR(IF(D32="","",YTD_PY),"")</f>
        <v/>
      </c>
      <c r="U32" s="45" t="str" cm="1">
        <f t="array" ref="U32">Up_Down_Arrorw</f>
        <v/>
      </c>
      <c r="V32" s="51" t="str">
        <f t="shared" ref="V32:V35" si="7">IFERROR(P32/T32,"")</f>
        <v/>
      </c>
      <c r="W32" s="31"/>
      <c r="X32" s="13"/>
    </row>
    <row r="33" spans="1:24" ht="15.6" x14ac:dyDescent="0.3">
      <c r="A33" s="31"/>
      <c r="B33" s="40" t="str" cm="1">
        <f t="array" ref="B33">KPI_Details</f>
        <v/>
      </c>
      <c r="C33" s="41" t="str" cm="1">
        <f t="array" ref="C33">KPI_Details</f>
        <v/>
      </c>
      <c r="D33" s="41" t="str" cm="1">
        <f t="array" ref="D33">KPI_Details</f>
        <v/>
      </c>
      <c r="E33" s="41" t="str" cm="1">
        <f t="array" ref="E33">KPI_Details</f>
        <v/>
      </c>
      <c r="F33" s="42" t="str">
        <f>IF('KPI Definition'!G29="","",'KPI Definition'!G29)</f>
        <v/>
      </c>
      <c r="G33" s="31"/>
      <c r="H33" s="52" t="str" cm="1">
        <f t="array" ref="H33">IFERROR(IF(D33="","",MTD_Actual),"")</f>
        <v/>
      </c>
      <c r="I33" s="53" t="str" cm="1">
        <f t="array" ref="I33">IFERROR(IF(D33="","",MTD_Target),"")</f>
        <v/>
      </c>
      <c r="J33" s="45" t="str" cm="1">
        <f t="array" ref="J33">Up_Down_Arrorw</f>
        <v/>
      </c>
      <c r="K33" s="46" t="str">
        <f t="shared" si="4"/>
        <v/>
      </c>
      <c r="L33" s="53" t="str" cm="1">
        <f t="array" ref="L33">IFERROR(IF(D33="","",MTD_PY),"")</f>
        <v/>
      </c>
      <c r="M33" s="45" t="str" cm="1">
        <f t="array" ref="M33">Up_Down_Arrorw</f>
        <v/>
      </c>
      <c r="N33" s="47" t="str">
        <f t="shared" si="5"/>
        <v/>
      </c>
      <c r="O33" s="31"/>
      <c r="P33" s="54" t="str" cm="1">
        <f t="array" ref="P33">IFERROR(IF(D33="","",YTD_Actual),"")</f>
        <v/>
      </c>
      <c r="Q33" s="55" t="str" cm="1">
        <f t="array" ref="Q33">IFERROR(IF(D33="","",YTD_Target),"")</f>
        <v/>
      </c>
      <c r="R33" s="45" t="str" cm="1">
        <f t="array" ref="R33">Up_Down_Arrorw</f>
        <v/>
      </c>
      <c r="S33" s="50" t="str">
        <f t="shared" si="6"/>
        <v/>
      </c>
      <c r="T33" s="49" t="str" cm="1">
        <f t="array" ref="T33">IFERROR(IF(D33="","",YTD_PY),"")</f>
        <v/>
      </c>
      <c r="U33" s="45" t="str" cm="1">
        <f t="array" ref="U33">Up_Down_Arrorw</f>
        <v/>
      </c>
      <c r="V33" s="51" t="str">
        <f t="shared" si="7"/>
        <v/>
      </c>
      <c r="W33" s="31"/>
      <c r="X33" s="13"/>
    </row>
    <row r="34" spans="1:24" ht="15.6" x14ac:dyDescent="0.3">
      <c r="A34" s="31"/>
      <c r="B34" s="40" t="str" cm="1">
        <f t="array" ref="B34">KPI_Details</f>
        <v/>
      </c>
      <c r="C34" s="41" t="str" cm="1">
        <f t="array" ref="C34">KPI_Details</f>
        <v/>
      </c>
      <c r="D34" s="41" t="str" cm="1">
        <f t="array" ref="D34">KPI_Details</f>
        <v/>
      </c>
      <c r="E34" s="41" t="str" cm="1">
        <f t="array" ref="E34">KPI_Details</f>
        <v/>
      </c>
      <c r="F34" s="42" t="str">
        <f>IF('KPI Definition'!G30="","",'KPI Definition'!G30)</f>
        <v/>
      </c>
      <c r="G34" s="31"/>
      <c r="H34" s="52" t="str" cm="1">
        <f t="array" ref="H34">IFERROR(IF(D34="","",MTD_Actual),"")</f>
        <v/>
      </c>
      <c r="I34" s="53" t="str" cm="1">
        <f t="array" ref="I34">IFERROR(IF(D34="","",MTD_Target),"")</f>
        <v/>
      </c>
      <c r="J34" s="45" t="str" cm="1">
        <f t="array" ref="J34">Up_Down_Arrorw</f>
        <v/>
      </c>
      <c r="K34" s="46" t="str">
        <f t="shared" si="4"/>
        <v/>
      </c>
      <c r="L34" s="53" t="str" cm="1">
        <f t="array" ref="L34">IFERROR(IF(D34="","",MTD_PY),"")</f>
        <v/>
      </c>
      <c r="M34" s="45" t="str" cm="1">
        <f t="array" ref="M34">Up_Down_Arrorw</f>
        <v/>
      </c>
      <c r="N34" s="47" t="str">
        <f t="shared" si="5"/>
        <v/>
      </c>
      <c r="O34" s="31"/>
      <c r="P34" s="54" t="str" cm="1">
        <f t="array" ref="P34">IFERROR(IF(D34="","",YTD_Actual),"")</f>
        <v/>
      </c>
      <c r="Q34" s="55" t="str" cm="1">
        <f t="array" ref="Q34">IFERROR(IF(D34="","",YTD_Target),"")</f>
        <v/>
      </c>
      <c r="R34" s="45" t="str" cm="1">
        <f t="array" ref="R34">Up_Down_Arrorw</f>
        <v/>
      </c>
      <c r="S34" s="50" t="str">
        <f t="shared" si="6"/>
        <v/>
      </c>
      <c r="T34" s="49" t="str" cm="1">
        <f t="array" ref="T34">IFERROR(IF(D34="","",YTD_PY),"")</f>
        <v/>
      </c>
      <c r="U34" s="45" t="str" cm="1">
        <f t="array" ref="U34">Up_Down_Arrorw</f>
        <v/>
      </c>
      <c r="V34" s="51" t="str">
        <f t="shared" si="7"/>
        <v/>
      </c>
      <c r="W34" s="31"/>
      <c r="X34" s="13"/>
    </row>
    <row r="35" spans="1:24" ht="16.2" thickBot="1" x14ac:dyDescent="0.35">
      <c r="A35" s="31"/>
      <c r="B35" s="56" t="str" cm="1">
        <f t="array" ref="B35">KPI_Details</f>
        <v/>
      </c>
      <c r="C35" s="57" t="str" cm="1">
        <f t="array" ref="C35">KPI_Details</f>
        <v/>
      </c>
      <c r="D35" s="57" t="str" cm="1">
        <f t="array" ref="D35">KPI_Details</f>
        <v/>
      </c>
      <c r="E35" s="57" t="str" cm="1">
        <f t="array" ref="E35">KPI_Details</f>
        <v/>
      </c>
      <c r="F35" s="58" t="str">
        <f>IF('KPI Definition'!G31="","",'KPI Definition'!G31)</f>
        <v/>
      </c>
      <c r="G35" s="31"/>
      <c r="H35" s="59" t="str" cm="1">
        <f t="array" ref="H35">IFERROR(IF(D35="","",MTD_Actual),"")</f>
        <v/>
      </c>
      <c r="I35" s="60" t="str" cm="1">
        <f t="array" ref="I35">IFERROR(IF(D35="","",MTD_Target),"")</f>
        <v/>
      </c>
      <c r="J35" s="61" t="str" cm="1">
        <f t="array" ref="J35">Up_Down_Arrorw</f>
        <v/>
      </c>
      <c r="K35" s="62" t="str">
        <f t="shared" si="4"/>
        <v/>
      </c>
      <c r="L35" s="60" t="str" cm="1">
        <f t="array" ref="L35">IFERROR(IF(D35="","",MTD_PY),"")</f>
        <v/>
      </c>
      <c r="M35" s="61" t="str" cm="1">
        <f t="array" ref="M35">Up_Down_Arrorw</f>
        <v/>
      </c>
      <c r="N35" s="63" t="str">
        <f t="shared" si="5"/>
        <v/>
      </c>
      <c r="O35" s="31"/>
      <c r="P35" s="64" t="str" cm="1">
        <f t="array" ref="P35">IFERROR(IF(D35="","",YTD_Actual),"")</f>
        <v/>
      </c>
      <c r="Q35" s="65" t="str" cm="1">
        <f t="array" ref="Q35">IFERROR(IF(D35="","",YTD_Target),"")</f>
        <v/>
      </c>
      <c r="R35" s="66" t="str" cm="1">
        <f t="array" ref="R35">Up_Down_Arrorw</f>
        <v/>
      </c>
      <c r="S35" s="67" t="str">
        <f t="shared" si="6"/>
        <v/>
      </c>
      <c r="T35" s="68" t="str" cm="1">
        <f t="array" ref="T35">IFERROR(IF(D35="","",YTD_PY),"")</f>
        <v/>
      </c>
      <c r="U35" s="66" t="str" cm="1">
        <f t="array" ref="U35">Up_Down_Arrorw</f>
        <v/>
      </c>
      <c r="V35" s="69" t="str">
        <f t="shared" si="7"/>
        <v/>
      </c>
      <c r="W35" s="31"/>
      <c r="X35" s="13"/>
    </row>
    <row r="36" spans="1:24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idden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idden="1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</sheetData>
  <sheetProtection sheet="1" objects="1" scenarios="1"/>
  <mergeCells count="7">
    <mergeCell ref="M5:N5"/>
    <mergeCell ref="J5:K5"/>
    <mergeCell ref="R5:S5"/>
    <mergeCell ref="U5:V5"/>
    <mergeCell ref="A1:W1"/>
    <mergeCell ref="H3:N3"/>
    <mergeCell ref="P3:V3"/>
  </mergeCells>
  <conditionalFormatting sqref="J6:J35 M6:M35 R6:R35 U6:U35">
    <cfRule type="expression" dxfId="3" priority="13">
      <formula>AND($F6="LTB",J6=Down_Arrow)</formula>
    </cfRule>
    <cfRule type="expression" dxfId="2" priority="14">
      <formula>AND($F6="LTB",J6=Up_Arrow)</formula>
    </cfRule>
    <cfRule type="expression" dxfId="1" priority="15">
      <formula>AND($F6="UTB",J6=Down_Arrow)</formula>
    </cfRule>
    <cfRule type="expression" dxfId="0" priority="16">
      <formula>AND($F6="UTB",J6=Up_Arrow)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C3F509E2-3DA9-4D2B-80DE-E0D3CC8D54A0}">
          <x14:formula1>
            <xm:f>Support!$B$3:$B$14</xm:f>
          </x14:formula1>
          <xm:sqref>D3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17AF2-C87D-4C42-AA0E-5F01C2DFFC85}">
  <sheetPr codeName="Sheet3">
    <tabColor theme="9" tint="0.59999389629810485"/>
  </sheetPr>
  <dimension ref="A1:U7"/>
  <sheetViews>
    <sheetView showGridLines="0" showRowColHeaders="0" workbookViewId="0">
      <selection activeCell="X9" sqref="X9"/>
    </sheetView>
  </sheetViews>
  <sheetFormatPr defaultRowHeight="14.4" x14ac:dyDescent="0.3"/>
  <cols>
    <col min="1" max="1" width="2" customWidth="1"/>
    <col min="2" max="2" width="12.109375" customWidth="1"/>
    <col min="9" max="9" width="2.88671875" customWidth="1"/>
    <col min="10" max="10" width="10.33203125" customWidth="1"/>
    <col min="15" max="15" width="3.109375" customWidth="1"/>
    <col min="19" max="19" width="3.21875" customWidth="1"/>
  </cols>
  <sheetData>
    <row r="1" spans="1:21" ht="30" customHeight="1" x14ac:dyDescent="0.3">
      <c r="A1" s="89" t="s">
        <v>19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</row>
    <row r="2" spans="1:21" ht="15" thickBot="1" x14ac:dyDescent="0.35"/>
    <row r="3" spans="1:21" ht="15" customHeight="1" thickBot="1" x14ac:dyDescent="0.35">
      <c r="B3" s="16" t="s">
        <v>22</v>
      </c>
      <c r="C3" s="96" t="s">
        <v>39</v>
      </c>
      <c r="D3" s="97"/>
      <c r="E3" s="97"/>
      <c r="F3" s="97"/>
      <c r="G3" s="97"/>
      <c r="H3" s="98"/>
      <c r="J3" s="17" t="s">
        <v>3</v>
      </c>
      <c r="K3" s="99" t="str">
        <f>IFERROR(INDEX('KPI Definition'!$B:$B,MATCH(C3,'KPI Definition'!$C:$C,0)),"")</f>
        <v>Client Satisfaction</v>
      </c>
      <c r="L3" s="99"/>
      <c r="M3" s="99"/>
      <c r="N3" s="99"/>
      <c r="P3" s="17" t="s">
        <v>0</v>
      </c>
      <c r="Q3" s="100" t="str">
        <f>IFERROR(VLOOKUP($C$3,'KPI Definition'!$C:$G,MATCH(P3,'KPI Definition'!$C$1:$G$1,0),0),"")</f>
        <v>Score</v>
      </c>
      <c r="R3" s="101"/>
      <c r="T3" s="18" t="s">
        <v>16</v>
      </c>
      <c r="U3" s="71" t="str">
        <f>IFERROR(VLOOKUP($C$3,'KPI Definition'!$C:$G,MATCH(T3,'KPI Definition'!$C$1:$G$1,0),0),"")</f>
        <v>UTB</v>
      </c>
    </row>
    <row r="4" spans="1:21" ht="15" thickBot="1" x14ac:dyDescent="0.35"/>
    <row r="5" spans="1:21" ht="14.55" customHeight="1" x14ac:dyDescent="0.3">
      <c r="B5" s="93" t="s">
        <v>1</v>
      </c>
      <c r="C5" s="90" t="str">
        <f>IFERROR(VLOOKUP($C$3,'KPI Definition'!$C:$G,MATCH(B5,'KPI Definition'!$C$1:$G$1,0),0),"")</f>
        <v>Average client satisfaction rating collected through surveys</v>
      </c>
      <c r="D5" s="90"/>
      <c r="E5" s="90"/>
      <c r="F5" s="90"/>
      <c r="G5" s="90"/>
      <c r="H5" s="90"/>
      <c r="J5" s="93" t="s">
        <v>2</v>
      </c>
      <c r="K5" s="90" t="str">
        <f>IFERROR(VLOOKUP($C$3,'KPI Definition'!$C:$G,MATCH(J5,'KPI Definition'!$C$1:$G$1,0),0),"")</f>
        <v>Measures the level of client satisfaction with completed projects.</v>
      </c>
      <c r="L5" s="90"/>
      <c r="M5" s="90"/>
      <c r="N5" s="90"/>
      <c r="O5" s="90"/>
      <c r="P5" s="90"/>
      <c r="Q5" s="90"/>
      <c r="R5" s="90"/>
      <c r="S5" s="90"/>
      <c r="T5" s="90"/>
      <c r="U5" s="90"/>
    </row>
    <row r="6" spans="1:21" x14ac:dyDescent="0.3">
      <c r="B6" s="94"/>
      <c r="C6" s="91"/>
      <c r="D6" s="91"/>
      <c r="E6" s="91"/>
      <c r="F6" s="91"/>
      <c r="G6" s="91"/>
      <c r="H6" s="91"/>
      <c r="J6" s="94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</row>
    <row r="7" spans="1:21" ht="15" thickBot="1" x14ac:dyDescent="0.35">
      <c r="B7" s="95"/>
      <c r="C7" s="92"/>
      <c r="D7" s="92"/>
      <c r="E7" s="92"/>
      <c r="F7" s="92"/>
      <c r="G7" s="92"/>
      <c r="H7" s="92"/>
      <c r="J7" s="95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</row>
  </sheetData>
  <sheetProtection sheet="1" objects="1" scenarios="1"/>
  <mergeCells count="8">
    <mergeCell ref="A1:U1"/>
    <mergeCell ref="C5:H7"/>
    <mergeCell ref="B5:B7"/>
    <mergeCell ref="J5:J7"/>
    <mergeCell ref="K5:U7"/>
    <mergeCell ref="C3:H3"/>
    <mergeCell ref="K3:N3"/>
    <mergeCell ref="Q3:R3"/>
  </mergeCells>
  <dataValidations count="1">
    <dataValidation type="list" allowBlank="1" showInputMessage="1" showErrorMessage="1" sqref="C3" xr:uid="{1E9C9384-FBC4-4CAE-9235-4F98C7FEC609}">
      <formula1>KPI_Name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32A05-FCEC-44BA-A692-8D3809FB487F}">
  <sheetPr codeName="Sheet4">
    <tabColor theme="5" tint="-0.249977111117893"/>
  </sheetPr>
  <dimension ref="A1:AB31"/>
  <sheetViews>
    <sheetView showGridLines="0" showRowColHeaders="0" workbookViewId="0">
      <pane ySplit="2" topLeftCell="A3" activePane="bottomLeft" state="frozen"/>
      <selection activeCell="C3" sqref="C3:H3"/>
      <selection pane="bottomLeft" activeCell="K25" sqref="K25"/>
    </sheetView>
  </sheetViews>
  <sheetFormatPr defaultRowHeight="14.4" x14ac:dyDescent="0.3"/>
  <cols>
    <col min="1" max="1" width="10.44140625" bestFit="1" customWidth="1"/>
    <col min="2" max="2" width="20.5546875" customWidth="1"/>
    <col min="3" max="3" width="29.88671875" customWidth="1"/>
    <col min="4" max="4" width="16" customWidth="1"/>
    <col min="5" max="28" width="10" customWidth="1"/>
  </cols>
  <sheetData>
    <row r="1" spans="1:28" ht="21" customHeight="1" x14ac:dyDescent="0.3">
      <c r="A1" s="103"/>
      <c r="B1" s="104"/>
      <c r="C1" s="104"/>
      <c r="D1" s="105"/>
      <c r="E1" s="102">
        <v>45292</v>
      </c>
      <c r="F1" s="102"/>
      <c r="G1" s="102">
        <f>EDATE(E1,1)</f>
        <v>45323</v>
      </c>
      <c r="H1" s="102"/>
      <c r="I1" s="102">
        <f>EDATE(G1,1)</f>
        <v>45352</v>
      </c>
      <c r="J1" s="102"/>
      <c r="K1" s="102">
        <f>EDATE(I1,1)</f>
        <v>45383</v>
      </c>
      <c r="L1" s="102"/>
      <c r="M1" s="102">
        <f>EDATE(K1,1)</f>
        <v>45413</v>
      </c>
      <c r="N1" s="102"/>
      <c r="O1" s="102">
        <f>EDATE(M1,1)</f>
        <v>45444</v>
      </c>
      <c r="P1" s="102"/>
      <c r="Q1" s="102">
        <f>EDATE(O1,1)</f>
        <v>45474</v>
      </c>
      <c r="R1" s="102"/>
      <c r="S1" s="102">
        <f>EDATE(Q1,1)</f>
        <v>45505</v>
      </c>
      <c r="T1" s="102"/>
      <c r="U1" s="102">
        <f>EDATE(S1,1)</f>
        <v>45536</v>
      </c>
      <c r="V1" s="102"/>
      <c r="W1" s="102">
        <f>EDATE(U1,1)</f>
        <v>45566</v>
      </c>
      <c r="X1" s="102"/>
      <c r="Y1" s="102">
        <f>EDATE(W1,1)</f>
        <v>45597</v>
      </c>
      <c r="Z1" s="102"/>
      <c r="AA1" s="102">
        <f>EDATE(Y1,1)</f>
        <v>45627</v>
      </c>
      <c r="AB1" s="102"/>
    </row>
    <row r="2" spans="1:28" ht="15" customHeight="1" x14ac:dyDescent="0.3">
      <c r="A2" s="4" t="s">
        <v>7</v>
      </c>
      <c r="B2" s="4" t="s">
        <v>3</v>
      </c>
      <c r="C2" s="4" t="s">
        <v>4</v>
      </c>
      <c r="D2" s="4" t="s">
        <v>0</v>
      </c>
      <c r="E2" s="4" t="s">
        <v>8</v>
      </c>
      <c r="F2" s="5" t="s">
        <v>9</v>
      </c>
      <c r="G2" s="4" t="s">
        <v>8</v>
      </c>
      <c r="H2" s="5" t="s">
        <v>9</v>
      </c>
      <c r="I2" s="4" t="s">
        <v>8</v>
      </c>
      <c r="J2" s="5" t="s">
        <v>9</v>
      </c>
      <c r="K2" s="4" t="s">
        <v>8</v>
      </c>
      <c r="L2" s="5" t="s">
        <v>9</v>
      </c>
      <c r="M2" s="4" t="s">
        <v>8</v>
      </c>
      <c r="N2" s="5" t="s">
        <v>9</v>
      </c>
      <c r="O2" s="4" t="s">
        <v>8</v>
      </c>
      <c r="P2" s="5" t="s">
        <v>9</v>
      </c>
      <c r="Q2" s="4" t="s">
        <v>8</v>
      </c>
      <c r="R2" s="5" t="s">
        <v>9</v>
      </c>
      <c r="S2" s="4" t="s">
        <v>8</v>
      </c>
      <c r="T2" s="5" t="s">
        <v>9</v>
      </c>
      <c r="U2" s="4" t="s">
        <v>8</v>
      </c>
      <c r="V2" s="5" t="s">
        <v>9</v>
      </c>
      <c r="W2" s="4" t="s">
        <v>8</v>
      </c>
      <c r="X2" s="5" t="s">
        <v>9</v>
      </c>
      <c r="Y2" s="4" t="s">
        <v>8</v>
      </c>
      <c r="Z2" s="5" t="s">
        <v>9</v>
      </c>
      <c r="AA2" s="4" t="s">
        <v>8</v>
      </c>
      <c r="AB2" s="5" t="s">
        <v>9</v>
      </c>
    </row>
    <row r="3" spans="1:28" ht="15" customHeight="1" x14ac:dyDescent="0.3">
      <c r="A3" s="15">
        <f>IF('KPI Definition'!A2 = "","",'KPI Definition'!A2)</f>
        <v>1</v>
      </c>
      <c r="B3" s="15" t="str">
        <f>IF('KPI Definition'!B2 = "","",'KPI Definition'!B2)</f>
        <v>Project Performance</v>
      </c>
      <c r="C3" s="15" t="str">
        <f>IF('KPI Definition'!C2 = "","",'KPI Definition'!C2)</f>
        <v>Number of Projects Completed</v>
      </c>
      <c r="D3" s="15" t="str">
        <f>IF('KPI Definition'!D2 = "","",'KPI Definition'!D2)</f>
        <v>Count</v>
      </c>
      <c r="E3" s="77">
        <v>419</v>
      </c>
      <c r="F3" s="77">
        <v>419</v>
      </c>
      <c r="G3" s="77">
        <v>332</v>
      </c>
      <c r="H3" s="77">
        <v>751</v>
      </c>
      <c r="I3" s="77">
        <v>323</v>
      </c>
      <c r="J3" s="77">
        <v>1074</v>
      </c>
      <c r="K3" s="77">
        <v>156</v>
      </c>
      <c r="L3" s="77">
        <v>1230</v>
      </c>
      <c r="M3" s="77">
        <v>431</v>
      </c>
      <c r="N3" s="77">
        <v>1661</v>
      </c>
      <c r="O3" s="77">
        <v>390</v>
      </c>
      <c r="P3" s="77">
        <v>2051</v>
      </c>
      <c r="Q3" s="77">
        <v>241</v>
      </c>
      <c r="R3" s="77">
        <v>2292</v>
      </c>
      <c r="S3" s="77">
        <v>480</v>
      </c>
      <c r="T3" s="77">
        <v>2772</v>
      </c>
      <c r="U3" s="77">
        <v>431</v>
      </c>
      <c r="V3" s="77">
        <v>3203</v>
      </c>
      <c r="W3" s="77">
        <v>293</v>
      </c>
      <c r="X3" s="77">
        <v>3496</v>
      </c>
      <c r="Y3" s="77">
        <v>146</v>
      </c>
      <c r="Z3" s="77">
        <v>3642</v>
      </c>
      <c r="AA3" s="77">
        <v>420</v>
      </c>
      <c r="AB3" s="77">
        <v>4062</v>
      </c>
    </row>
    <row r="4" spans="1:28" ht="15" customHeight="1" x14ac:dyDescent="0.3">
      <c r="A4" s="15">
        <f>IF('KPI Definition'!A3 = "","",'KPI Definition'!A3)</f>
        <v>2</v>
      </c>
      <c r="B4" s="15" t="str">
        <f>IF('KPI Definition'!B3 = "","",'KPI Definition'!B3)</f>
        <v>Project Performance</v>
      </c>
      <c r="C4" s="15" t="str">
        <f>IF('KPI Definition'!C3 = "","",'KPI Definition'!C3)</f>
        <v>On-Time Project Completion Rate</v>
      </c>
      <c r="D4" s="15" t="str">
        <f>IF('KPI Definition'!D3 = "","",'KPI Definition'!D3)</f>
        <v xml:space="preserve"> (%)</v>
      </c>
      <c r="E4" s="77">
        <v>415</v>
      </c>
      <c r="F4" s="77">
        <v>415</v>
      </c>
      <c r="G4" s="77">
        <v>335</v>
      </c>
      <c r="H4" s="77">
        <v>750</v>
      </c>
      <c r="I4" s="77">
        <v>20</v>
      </c>
      <c r="J4" s="77">
        <v>770</v>
      </c>
      <c r="K4" s="77">
        <v>33</v>
      </c>
      <c r="L4" s="77">
        <v>803</v>
      </c>
      <c r="M4" s="77">
        <v>70</v>
      </c>
      <c r="N4" s="77">
        <v>873</v>
      </c>
      <c r="O4" s="77">
        <v>203</v>
      </c>
      <c r="P4" s="77">
        <v>1076</v>
      </c>
      <c r="Q4" s="77">
        <v>33</v>
      </c>
      <c r="R4" s="77">
        <v>1109</v>
      </c>
      <c r="S4" s="77">
        <v>285</v>
      </c>
      <c r="T4" s="77">
        <v>1394</v>
      </c>
      <c r="U4" s="77">
        <v>372</v>
      </c>
      <c r="V4" s="77">
        <v>1766</v>
      </c>
      <c r="W4" s="77">
        <v>405</v>
      </c>
      <c r="X4" s="77">
        <v>2171</v>
      </c>
      <c r="Y4" s="77">
        <v>199</v>
      </c>
      <c r="Z4" s="77">
        <v>2370</v>
      </c>
      <c r="AA4" s="77">
        <v>234</v>
      </c>
      <c r="AB4" s="77">
        <v>2604</v>
      </c>
    </row>
    <row r="5" spans="1:28" ht="15" customHeight="1" x14ac:dyDescent="0.3">
      <c r="A5" s="15">
        <f>IF('KPI Definition'!A4 = "","",'KPI Definition'!A4)</f>
        <v>3</v>
      </c>
      <c r="B5" s="15" t="str">
        <f>IF('KPI Definition'!B4 = "","",'KPI Definition'!B4)</f>
        <v>Client Satisfaction</v>
      </c>
      <c r="C5" s="15" t="str">
        <f>IF('KPI Definition'!C4 = "","",'KPI Definition'!C4)</f>
        <v>Client Satisfaction Score</v>
      </c>
      <c r="D5" s="15" t="str">
        <f>IF('KPI Definition'!D4 = "","",'KPI Definition'!D4)</f>
        <v>Score</v>
      </c>
      <c r="E5" s="77">
        <v>331</v>
      </c>
      <c r="F5" s="77">
        <v>331</v>
      </c>
      <c r="G5" s="77">
        <v>348</v>
      </c>
      <c r="H5" s="77">
        <v>679</v>
      </c>
      <c r="I5" s="77">
        <v>50</v>
      </c>
      <c r="J5" s="77">
        <v>729</v>
      </c>
      <c r="K5" s="77">
        <v>231</v>
      </c>
      <c r="L5" s="77">
        <v>960</v>
      </c>
      <c r="M5" s="77">
        <v>496</v>
      </c>
      <c r="N5" s="77">
        <v>1456</v>
      </c>
      <c r="O5" s="77">
        <v>42</v>
      </c>
      <c r="P5" s="77">
        <v>1498</v>
      </c>
      <c r="Q5" s="77">
        <v>272</v>
      </c>
      <c r="R5" s="77">
        <v>1770</v>
      </c>
      <c r="S5" s="77">
        <v>285</v>
      </c>
      <c r="T5" s="77">
        <v>2055</v>
      </c>
      <c r="U5" s="77">
        <v>331</v>
      </c>
      <c r="V5" s="77">
        <v>2386</v>
      </c>
      <c r="W5" s="77">
        <v>164</v>
      </c>
      <c r="X5" s="77">
        <v>2550</v>
      </c>
      <c r="Y5" s="77">
        <v>497</v>
      </c>
      <c r="Z5" s="77">
        <v>3047</v>
      </c>
      <c r="AA5" s="77">
        <v>248</v>
      </c>
      <c r="AB5" s="77">
        <v>3295</v>
      </c>
    </row>
    <row r="6" spans="1:28" ht="15" customHeight="1" x14ac:dyDescent="0.3">
      <c r="A6" s="15">
        <f>IF('KPI Definition'!A5 = "","",'KPI Definition'!A5)</f>
        <v>4</v>
      </c>
      <c r="B6" s="15" t="str">
        <f>IF('KPI Definition'!B5 = "","",'KPI Definition'!B5)</f>
        <v>Client Satisfaction</v>
      </c>
      <c r="C6" s="15" t="str">
        <f>IF('KPI Definition'!C5 = "","",'KPI Definition'!C5)</f>
        <v>Net Promoter Score (NPS)</v>
      </c>
      <c r="D6" s="15" t="str">
        <f>IF('KPI Definition'!D5 = "","",'KPI Definition'!D5)</f>
        <v xml:space="preserve">Score </v>
      </c>
      <c r="E6" s="77">
        <v>192</v>
      </c>
      <c r="F6" s="77">
        <v>192</v>
      </c>
      <c r="G6" s="77">
        <v>177</v>
      </c>
      <c r="H6" s="77">
        <v>369</v>
      </c>
      <c r="I6" s="77">
        <v>221</v>
      </c>
      <c r="J6" s="77">
        <v>590</v>
      </c>
      <c r="K6" s="77">
        <v>478</v>
      </c>
      <c r="L6" s="77">
        <v>1068</v>
      </c>
      <c r="M6" s="77">
        <v>128</v>
      </c>
      <c r="N6" s="77">
        <v>1196</v>
      </c>
      <c r="O6" s="77">
        <v>424</v>
      </c>
      <c r="P6" s="77">
        <v>1620</v>
      </c>
      <c r="Q6" s="77">
        <v>15</v>
      </c>
      <c r="R6" s="77">
        <v>1635</v>
      </c>
      <c r="S6" s="77">
        <v>307</v>
      </c>
      <c r="T6" s="77">
        <v>1942</v>
      </c>
      <c r="U6" s="77">
        <v>320</v>
      </c>
      <c r="V6" s="77">
        <v>2262</v>
      </c>
      <c r="W6" s="77">
        <v>84</v>
      </c>
      <c r="X6" s="77">
        <v>2346</v>
      </c>
      <c r="Y6" s="77">
        <v>39</v>
      </c>
      <c r="Z6" s="77">
        <v>2385</v>
      </c>
      <c r="AA6" s="77">
        <v>241</v>
      </c>
      <c r="AB6" s="77">
        <v>2626</v>
      </c>
    </row>
    <row r="7" spans="1:28" ht="15" customHeight="1" x14ac:dyDescent="0.3">
      <c r="A7" s="15">
        <f>IF('KPI Definition'!A6 = "","",'KPI Definition'!A6)</f>
        <v>5</v>
      </c>
      <c r="B7" s="15" t="str">
        <f>IF('KPI Definition'!B6 = "","",'KPI Definition'!B6)</f>
        <v>Cost Management</v>
      </c>
      <c r="C7" s="15" t="str">
        <f>IF('KPI Definition'!C6 = "","",'KPI Definition'!C6)</f>
        <v>Average Cost per Project</v>
      </c>
      <c r="D7" s="15" t="str">
        <f>IF('KPI Definition'!D6 = "","",'KPI Definition'!D6)</f>
        <v>Currency</v>
      </c>
      <c r="E7" s="77">
        <v>311</v>
      </c>
      <c r="F7" s="77">
        <v>311</v>
      </c>
      <c r="G7" s="77">
        <v>255</v>
      </c>
      <c r="H7" s="77">
        <v>566</v>
      </c>
      <c r="I7" s="77">
        <v>166</v>
      </c>
      <c r="J7" s="77">
        <v>732</v>
      </c>
      <c r="K7" s="77">
        <v>291</v>
      </c>
      <c r="L7" s="77">
        <v>1023</v>
      </c>
      <c r="M7" s="77">
        <v>72</v>
      </c>
      <c r="N7" s="77">
        <v>1095</v>
      </c>
      <c r="O7" s="77">
        <v>89</v>
      </c>
      <c r="P7" s="77">
        <v>1184</v>
      </c>
      <c r="Q7" s="77">
        <v>303</v>
      </c>
      <c r="R7" s="77">
        <v>1487</v>
      </c>
      <c r="S7" s="77">
        <v>138</v>
      </c>
      <c r="T7" s="77">
        <v>1625</v>
      </c>
      <c r="U7" s="77">
        <v>51</v>
      </c>
      <c r="V7" s="77">
        <v>1676</v>
      </c>
      <c r="W7" s="77">
        <v>452</v>
      </c>
      <c r="X7" s="77">
        <v>2128</v>
      </c>
      <c r="Y7" s="77">
        <v>107</v>
      </c>
      <c r="Z7" s="77">
        <v>2235</v>
      </c>
      <c r="AA7" s="77">
        <v>82</v>
      </c>
      <c r="AB7" s="77">
        <v>2317</v>
      </c>
    </row>
    <row r="8" spans="1:28" ht="15" customHeight="1" x14ac:dyDescent="0.3">
      <c r="A8" s="15">
        <f>IF('KPI Definition'!A7 = "","",'KPI Definition'!A7)</f>
        <v>6</v>
      </c>
      <c r="B8" s="15" t="str">
        <f>IF('KPI Definition'!B7 = "","",'KPI Definition'!B7)</f>
        <v>Cost Management</v>
      </c>
      <c r="C8" s="15" t="str">
        <f>IF('KPI Definition'!C7 = "","",'KPI Definition'!C7)</f>
        <v>Budget Variance</v>
      </c>
      <c r="D8" s="15" t="str">
        <f>IF('KPI Definition'!D7 = "","",'KPI Definition'!D7)</f>
        <v xml:space="preserve"> (%)</v>
      </c>
      <c r="E8" s="77">
        <v>114</v>
      </c>
      <c r="F8" s="77">
        <v>114</v>
      </c>
      <c r="G8" s="77">
        <v>335</v>
      </c>
      <c r="H8" s="77">
        <v>449</v>
      </c>
      <c r="I8" s="77">
        <v>62</v>
      </c>
      <c r="J8" s="77">
        <v>511</v>
      </c>
      <c r="K8" s="77">
        <v>112</v>
      </c>
      <c r="L8" s="77">
        <v>623</v>
      </c>
      <c r="M8" s="77">
        <v>34</v>
      </c>
      <c r="N8" s="77">
        <v>657</v>
      </c>
      <c r="O8" s="77">
        <v>179</v>
      </c>
      <c r="P8" s="77">
        <v>836</v>
      </c>
      <c r="Q8" s="77">
        <v>41</v>
      </c>
      <c r="R8" s="77">
        <v>877</v>
      </c>
      <c r="S8" s="77">
        <v>367</v>
      </c>
      <c r="T8" s="77">
        <v>1244</v>
      </c>
      <c r="U8" s="77">
        <v>188</v>
      </c>
      <c r="V8" s="77">
        <v>1432</v>
      </c>
      <c r="W8" s="77">
        <v>337</v>
      </c>
      <c r="X8" s="77">
        <v>1769</v>
      </c>
      <c r="Y8" s="77">
        <v>59</v>
      </c>
      <c r="Z8" s="77">
        <v>1828</v>
      </c>
      <c r="AA8" s="77">
        <v>34</v>
      </c>
      <c r="AB8" s="77">
        <v>1862</v>
      </c>
    </row>
    <row r="9" spans="1:28" ht="15" customHeight="1" x14ac:dyDescent="0.3">
      <c r="A9" s="15">
        <f>IF('KPI Definition'!A8 = "","",'KPI Definition'!A8)</f>
        <v>7</v>
      </c>
      <c r="B9" s="15" t="str">
        <f>IF('KPI Definition'!B8 = "","",'KPI Definition'!B8)</f>
        <v>Resource Utilization</v>
      </c>
      <c r="C9" s="15" t="str">
        <f>IF('KPI Definition'!C8 = "","",'KPI Definition'!C8)</f>
        <v>Resource Utilization Rate</v>
      </c>
      <c r="D9" s="15" t="str">
        <f>IF('KPI Definition'!D8 = "","",'KPI Definition'!D8)</f>
        <v xml:space="preserve"> (%)</v>
      </c>
      <c r="E9" s="77">
        <v>307</v>
      </c>
      <c r="F9" s="77">
        <v>307</v>
      </c>
      <c r="G9" s="77">
        <v>196</v>
      </c>
      <c r="H9" s="77">
        <v>503</v>
      </c>
      <c r="I9" s="77">
        <v>167</v>
      </c>
      <c r="J9" s="77">
        <v>670</v>
      </c>
      <c r="K9" s="77">
        <v>436</v>
      </c>
      <c r="L9" s="77">
        <v>1106</v>
      </c>
      <c r="M9" s="77">
        <v>397</v>
      </c>
      <c r="N9" s="77">
        <v>1503</v>
      </c>
      <c r="O9" s="77">
        <v>322</v>
      </c>
      <c r="P9" s="77">
        <v>1825</v>
      </c>
      <c r="Q9" s="77">
        <v>434</v>
      </c>
      <c r="R9" s="77">
        <v>2259</v>
      </c>
      <c r="S9" s="77">
        <v>476</v>
      </c>
      <c r="T9" s="77">
        <v>2735</v>
      </c>
      <c r="U9" s="77">
        <v>430</v>
      </c>
      <c r="V9" s="77">
        <v>3165</v>
      </c>
      <c r="W9" s="77">
        <v>301</v>
      </c>
      <c r="X9" s="77">
        <v>3466</v>
      </c>
      <c r="Y9" s="77">
        <v>345</v>
      </c>
      <c r="Z9" s="77">
        <v>3811</v>
      </c>
      <c r="AA9" s="77">
        <v>334</v>
      </c>
      <c r="AB9" s="77">
        <v>4145</v>
      </c>
    </row>
    <row r="10" spans="1:28" ht="15" customHeight="1" x14ac:dyDescent="0.3">
      <c r="A10" s="15">
        <f>IF('KPI Definition'!A9 = "","",'KPI Definition'!A9)</f>
        <v>8</v>
      </c>
      <c r="B10" s="15" t="str">
        <f>IF('KPI Definition'!B9 = "","",'KPI Definition'!B9)</f>
        <v>Resource Utilization</v>
      </c>
      <c r="C10" s="15" t="str">
        <f>IF('KPI Definition'!C9 = "","",'KPI Definition'!C9)</f>
        <v>Billable Hours Percentage</v>
      </c>
      <c r="D10" s="15" t="str">
        <f>IF('KPI Definition'!D9 = "","",'KPI Definition'!D9)</f>
        <v xml:space="preserve"> (%)</v>
      </c>
      <c r="E10" s="77">
        <v>163</v>
      </c>
      <c r="F10" s="77">
        <v>163</v>
      </c>
      <c r="G10" s="77">
        <v>221</v>
      </c>
      <c r="H10" s="77">
        <v>384</v>
      </c>
      <c r="I10" s="77">
        <v>105</v>
      </c>
      <c r="J10" s="77">
        <v>489</v>
      </c>
      <c r="K10" s="77">
        <v>341</v>
      </c>
      <c r="L10" s="77">
        <v>830</v>
      </c>
      <c r="M10" s="77">
        <v>220</v>
      </c>
      <c r="N10" s="77">
        <v>1050</v>
      </c>
      <c r="O10" s="77">
        <v>115</v>
      </c>
      <c r="P10" s="77">
        <v>1165</v>
      </c>
      <c r="Q10" s="77">
        <v>472</v>
      </c>
      <c r="R10" s="77">
        <v>1637</v>
      </c>
      <c r="S10" s="77">
        <v>328</v>
      </c>
      <c r="T10" s="77">
        <v>1965</v>
      </c>
      <c r="U10" s="77">
        <v>266</v>
      </c>
      <c r="V10" s="77">
        <v>2231</v>
      </c>
      <c r="W10" s="77">
        <v>240</v>
      </c>
      <c r="X10" s="77">
        <v>2471</v>
      </c>
      <c r="Y10" s="77">
        <v>19</v>
      </c>
      <c r="Z10" s="77">
        <v>2490</v>
      </c>
      <c r="AA10" s="77">
        <v>447</v>
      </c>
      <c r="AB10" s="77">
        <v>2937</v>
      </c>
    </row>
    <row r="11" spans="1:28" ht="15" customHeight="1" x14ac:dyDescent="0.3">
      <c r="A11" s="15">
        <f>IF('KPI Definition'!A10 = "","",'KPI Definition'!A10)</f>
        <v>9</v>
      </c>
      <c r="B11" s="15" t="str">
        <f>IF('KPI Definition'!B10 = "","",'KPI Definition'!B10)</f>
        <v>Design Efficiency</v>
      </c>
      <c r="C11" s="15" t="str">
        <f>IF('KPI Definition'!C10 = "","",'KPI Definition'!C10)</f>
        <v>Design Approval Rate</v>
      </c>
      <c r="D11" s="15" t="str">
        <f>IF('KPI Definition'!D10 = "","",'KPI Definition'!D10)</f>
        <v xml:space="preserve"> (%)</v>
      </c>
      <c r="E11" s="77">
        <v>219</v>
      </c>
      <c r="F11" s="77">
        <v>219</v>
      </c>
      <c r="G11" s="77">
        <v>330</v>
      </c>
      <c r="H11" s="77">
        <v>549</v>
      </c>
      <c r="I11" s="77">
        <v>118</v>
      </c>
      <c r="J11" s="77">
        <v>667</v>
      </c>
      <c r="K11" s="77">
        <v>155</v>
      </c>
      <c r="L11" s="77">
        <v>822</v>
      </c>
      <c r="M11" s="77">
        <v>32</v>
      </c>
      <c r="N11" s="77">
        <v>854</v>
      </c>
      <c r="O11" s="77">
        <v>230</v>
      </c>
      <c r="P11" s="77">
        <v>1084</v>
      </c>
      <c r="Q11" s="77">
        <v>438</v>
      </c>
      <c r="R11" s="77">
        <v>1522</v>
      </c>
      <c r="S11" s="77">
        <v>73</v>
      </c>
      <c r="T11" s="77">
        <v>1595</v>
      </c>
      <c r="U11" s="77">
        <v>145</v>
      </c>
      <c r="V11" s="77">
        <v>1740</v>
      </c>
      <c r="W11" s="77">
        <v>177</v>
      </c>
      <c r="X11" s="77">
        <v>1917</v>
      </c>
      <c r="Y11" s="77">
        <v>42</v>
      </c>
      <c r="Z11" s="77">
        <v>1959</v>
      </c>
      <c r="AA11" s="77">
        <v>348</v>
      </c>
      <c r="AB11" s="77">
        <v>2307</v>
      </c>
    </row>
    <row r="12" spans="1:28" ht="15" customHeight="1" x14ac:dyDescent="0.3">
      <c r="A12" s="15">
        <f>IF('KPI Definition'!A11 = "","",'KPI Definition'!A11)</f>
        <v>10</v>
      </c>
      <c r="B12" s="15" t="str">
        <f>IF('KPI Definition'!B11 = "","",'KPI Definition'!B11)</f>
        <v>Design Efficiency</v>
      </c>
      <c r="C12" s="15" t="str">
        <f>IF('KPI Definition'!C11 = "","",'KPI Definition'!C11)</f>
        <v>Average Revisions per Project</v>
      </c>
      <c r="D12" s="15" t="str">
        <f>IF('KPI Definition'!D11 = "","",'KPI Definition'!D11)</f>
        <v>Count</v>
      </c>
      <c r="E12" s="77">
        <v>224</v>
      </c>
      <c r="F12" s="77">
        <v>224</v>
      </c>
      <c r="G12" s="77">
        <v>223</v>
      </c>
      <c r="H12" s="77">
        <v>447</v>
      </c>
      <c r="I12" s="77">
        <v>432</v>
      </c>
      <c r="J12" s="77">
        <v>879</v>
      </c>
      <c r="K12" s="77">
        <v>471</v>
      </c>
      <c r="L12" s="77">
        <v>1350</v>
      </c>
      <c r="M12" s="77">
        <v>415</v>
      </c>
      <c r="N12" s="77">
        <v>1765</v>
      </c>
      <c r="O12" s="77">
        <v>16</v>
      </c>
      <c r="P12" s="77">
        <v>1781</v>
      </c>
      <c r="Q12" s="77">
        <v>22</v>
      </c>
      <c r="R12" s="77">
        <v>1803</v>
      </c>
      <c r="S12" s="77">
        <v>420</v>
      </c>
      <c r="T12" s="77">
        <v>2223</v>
      </c>
      <c r="U12" s="77">
        <v>54</v>
      </c>
      <c r="V12" s="77">
        <v>2277</v>
      </c>
      <c r="W12" s="77">
        <v>446</v>
      </c>
      <c r="X12" s="77">
        <v>2723</v>
      </c>
      <c r="Y12" s="77">
        <v>491</v>
      </c>
      <c r="Z12" s="77">
        <v>3214</v>
      </c>
      <c r="AA12" s="77">
        <v>495</v>
      </c>
      <c r="AB12" s="77">
        <v>3709</v>
      </c>
    </row>
    <row r="13" spans="1:28" ht="15" customHeight="1" x14ac:dyDescent="0.3">
      <c r="A13" s="15">
        <f>IF('KPI Definition'!A12 = "","",'KPI Definition'!A12)</f>
        <v>11</v>
      </c>
      <c r="B13" s="15" t="str">
        <f>IF('KPI Definition'!B12 = "","",'KPI Definition'!B12)</f>
        <v>Revenue</v>
      </c>
      <c r="C13" s="15" t="str">
        <f>IF('KPI Definition'!C12 = "","",'KPI Definition'!C12)</f>
        <v>Revenue per Designer</v>
      </c>
      <c r="D13" s="15" t="str">
        <f>IF('KPI Definition'!D12 = "","",'KPI Definition'!D12)</f>
        <v xml:space="preserve">Currency </v>
      </c>
      <c r="E13" s="77">
        <v>64</v>
      </c>
      <c r="F13" s="77">
        <v>64</v>
      </c>
      <c r="G13" s="77">
        <v>335</v>
      </c>
      <c r="H13" s="77">
        <v>399</v>
      </c>
      <c r="I13" s="77">
        <v>176</v>
      </c>
      <c r="J13" s="77">
        <v>575</v>
      </c>
      <c r="K13" s="77">
        <v>24</v>
      </c>
      <c r="L13" s="77">
        <v>599</v>
      </c>
      <c r="M13" s="77">
        <v>80</v>
      </c>
      <c r="N13" s="77">
        <v>679</v>
      </c>
      <c r="O13" s="77">
        <v>55</v>
      </c>
      <c r="P13" s="77">
        <v>734</v>
      </c>
      <c r="Q13" s="77">
        <v>278</v>
      </c>
      <c r="R13" s="77">
        <v>1012</v>
      </c>
      <c r="S13" s="77">
        <v>217</v>
      </c>
      <c r="T13" s="77">
        <v>1229</v>
      </c>
      <c r="U13" s="77">
        <v>216</v>
      </c>
      <c r="V13" s="77">
        <v>1445</v>
      </c>
      <c r="W13" s="77">
        <v>16</v>
      </c>
      <c r="X13" s="77">
        <v>1461</v>
      </c>
      <c r="Y13" s="77">
        <v>403</v>
      </c>
      <c r="Z13" s="77">
        <v>1864</v>
      </c>
      <c r="AA13" s="77">
        <v>404</v>
      </c>
      <c r="AB13" s="77">
        <v>2268</v>
      </c>
    </row>
    <row r="14" spans="1:28" ht="15" customHeight="1" x14ac:dyDescent="0.3">
      <c r="A14" s="15">
        <f>IF('KPI Definition'!A13 = "","",'KPI Definition'!A13)</f>
        <v>12</v>
      </c>
      <c r="B14" s="15" t="str">
        <f>IF('KPI Definition'!B13 = "","",'KPI Definition'!B13)</f>
        <v>Revenue</v>
      </c>
      <c r="C14" s="15" t="str">
        <f>IF('KPI Definition'!C13 = "","",'KPI Definition'!C13)</f>
        <v>Monthly Recurring Revenue (MRR)</v>
      </c>
      <c r="D14" s="15" t="str">
        <f>IF('KPI Definition'!D13 = "","",'KPI Definition'!D13)</f>
        <v xml:space="preserve">Currency </v>
      </c>
      <c r="E14" s="77">
        <v>257</v>
      </c>
      <c r="F14" s="77">
        <v>257</v>
      </c>
      <c r="G14" s="77">
        <v>27</v>
      </c>
      <c r="H14" s="77">
        <v>284</v>
      </c>
      <c r="I14" s="77">
        <v>17</v>
      </c>
      <c r="J14" s="77">
        <v>301</v>
      </c>
      <c r="K14" s="77">
        <v>378</v>
      </c>
      <c r="L14" s="77">
        <v>679</v>
      </c>
      <c r="M14" s="77">
        <v>495</v>
      </c>
      <c r="N14" s="77">
        <v>1174</v>
      </c>
      <c r="O14" s="77">
        <v>345</v>
      </c>
      <c r="P14" s="77">
        <v>1519</v>
      </c>
      <c r="Q14" s="77">
        <v>62</v>
      </c>
      <c r="R14" s="77">
        <v>1581</v>
      </c>
      <c r="S14" s="77">
        <v>164</v>
      </c>
      <c r="T14" s="77">
        <v>1745</v>
      </c>
      <c r="U14" s="77">
        <v>391</v>
      </c>
      <c r="V14" s="77">
        <v>2136</v>
      </c>
      <c r="W14" s="77">
        <v>403</v>
      </c>
      <c r="X14" s="77">
        <v>2539</v>
      </c>
      <c r="Y14" s="77">
        <v>449</v>
      </c>
      <c r="Z14" s="77">
        <v>2988</v>
      </c>
      <c r="AA14" s="77">
        <v>150</v>
      </c>
      <c r="AB14" s="77">
        <v>3138</v>
      </c>
    </row>
    <row r="15" spans="1:28" x14ac:dyDescent="0.3">
      <c r="A15" s="15">
        <f>IF('KPI Definition'!A14 = "","",'KPI Definition'!A14)</f>
        <v>13</v>
      </c>
      <c r="B15" s="15" t="str">
        <f>IF('KPI Definition'!B14 = "","",'KPI Definition'!B14)</f>
        <v>Marketing Performance</v>
      </c>
      <c r="C15" s="15" t="str">
        <f>IF('KPI Definition'!C14 = "","",'KPI Definition'!C14)</f>
        <v>Lead Conversion Rate</v>
      </c>
      <c r="D15" s="15" t="str">
        <f>IF('KPI Definition'!D14 = "","",'KPI Definition'!D14)</f>
        <v xml:space="preserve"> (%)</v>
      </c>
      <c r="E15" s="77">
        <v>59</v>
      </c>
      <c r="F15" s="77">
        <v>59</v>
      </c>
      <c r="G15" s="77">
        <v>136</v>
      </c>
      <c r="H15" s="77">
        <v>195</v>
      </c>
      <c r="I15" s="77">
        <v>276</v>
      </c>
      <c r="J15" s="77">
        <v>471</v>
      </c>
      <c r="K15" s="77">
        <v>318</v>
      </c>
      <c r="L15" s="77">
        <v>789</v>
      </c>
      <c r="M15" s="77">
        <v>437</v>
      </c>
      <c r="N15" s="77">
        <v>1226</v>
      </c>
      <c r="O15" s="77">
        <v>211</v>
      </c>
      <c r="P15" s="77">
        <v>1437</v>
      </c>
      <c r="Q15" s="77">
        <v>200</v>
      </c>
      <c r="R15" s="77">
        <v>1637</v>
      </c>
      <c r="S15" s="77">
        <v>128</v>
      </c>
      <c r="T15" s="77">
        <v>1765</v>
      </c>
      <c r="U15" s="77">
        <v>188</v>
      </c>
      <c r="V15" s="77">
        <v>1953</v>
      </c>
      <c r="W15" s="77">
        <v>279</v>
      </c>
      <c r="X15" s="77">
        <v>2232</v>
      </c>
      <c r="Y15" s="77">
        <v>483</v>
      </c>
      <c r="Z15" s="77">
        <v>2715</v>
      </c>
      <c r="AA15" s="77">
        <v>425</v>
      </c>
      <c r="AB15" s="77">
        <v>3140</v>
      </c>
    </row>
    <row r="16" spans="1:28" x14ac:dyDescent="0.3">
      <c r="A16" s="15">
        <f>IF('KPI Definition'!A15 = "","",'KPI Definition'!A15)</f>
        <v>14</v>
      </c>
      <c r="B16" s="15" t="str">
        <f>IF('KPI Definition'!B15 = "","",'KPI Definition'!B15)</f>
        <v>Marketing Performance</v>
      </c>
      <c r="C16" s="15" t="str">
        <f>IF('KPI Definition'!C15 = "","",'KPI Definition'!C15)</f>
        <v>Cost per Lead Acquisition</v>
      </c>
      <c r="D16" s="15" t="str">
        <f>IF('KPI Definition'!D15 = "","",'KPI Definition'!D15)</f>
        <v xml:space="preserve">Currency </v>
      </c>
      <c r="E16" s="77">
        <v>211</v>
      </c>
      <c r="F16" s="77">
        <v>211</v>
      </c>
      <c r="G16" s="77">
        <v>44</v>
      </c>
      <c r="H16" s="77">
        <v>255</v>
      </c>
      <c r="I16" s="77">
        <v>164</v>
      </c>
      <c r="J16" s="77">
        <v>419</v>
      </c>
      <c r="K16" s="77">
        <v>107</v>
      </c>
      <c r="L16" s="77">
        <v>526</v>
      </c>
      <c r="M16" s="77">
        <v>290</v>
      </c>
      <c r="N16" s="77">
        <v>816</v>
      </c>
      <c r="O16" s="77">
        <v>350</v>
      </c>
      <c r="P16" s="77">
        <v>1166</v>
      </c>
      <c r="Q16" s="77">
        <v>327</v>
      </c>
      <c r="R16" s="77">
        <v>1493</v>
      </c>
      <c r="S16" s="77">
        <v>12</v>
      </c>
      <c r="T16" s="77">
        <v>1505</v>
      </c>
      <c r="U16" s="77">
        <v>484</v>
      </c>
      <c r="V16" s="77">
        <v>1989</v>
      </c>
      <c r="W16" s="77">
        <v>388</v>
      </c>
      <c r="X16" s="77">
        <v>2377</v>
      </c>
      <c r="Y16" s="77">
        <v>78</v>
      </c>
      <c r="Z16" s="77">
        <v>2455</v>
      </c>
      <c r="AA16" s="77">
        <v>287</v>
      </c>
      <c r="AB16" s="77">
        <v>2742</v>
      </c>
    </row>
    <row r="17" spans="1:28" x14ac:dyDescent="0.3">
      <c r="A17" s="15">
        <f>IF('KPI Definition'!A16 = "","",'KPI Definition'!A16)</f>
        <v>15</v>
      </c>
      <c r="B17" s="15" t="str">
        <f>IF('KPI Definition'!B16 = "","",'KPI Definition'!B16)</f>
        <v>Marketing Performance</v>
      </c>
      <c r="C17" s="15" t="str">
        <f>IF('KPI Definition'!C16 = "","",'KPI Definition'!C16)</f>
        <v>Social Media Engagement Rate</v>
      </c>
      <c r="D17" s="15" t="str">
        <f>IF('KPI Definition'!D16 = "","",'KPI Definition'!D16)</f>
        <v xml:space="preserve"> (%)</v>
      </c>
      <c r="E17" s="77">
        <v>456</v>
      </c>
      <c r="F17" s="77">
        <v>456</v>
      </c>
      <c r="G17" s="77">
        <v>151</v>
      </c>
      <c r="H17" s="77">
        <v>607</v>
      </c>
      <c r="I17" s="77">
        <v>111</v>
      </c>
      <c r="J17" s="77">
        <v>718</v>
      </c>
      <c r="K17" s="77">
        <v>408</v>
      </c>
      <c r="L17" s="77">
        <v>1126</v>
      </c>
      <c r="M17" s="77">
        <v>277</v>
      </c>
      <c r="N17" s="77">
        <v>1403</v>
      </c>
      <c r="O17" s="77">
        <v>288</v>
      </c>
      <c r="P17" s="77">
        <v>1691</v>
      </c>
      <c r="Q17" s="77">
        <v>29</v>
      </c>
      <c r="R17" s="77">
        <v>1720</v>
      </c>
      <c r="S17" s="77">
        <v>404</v>
      </c>
      <c r="T17" s="77">
        <v>2124</v>
      </c>
      <c r="U17" s="77">
        <v>451</v>
      </c>
      <c r="V17" s="77">
        <v>2575</v>
      </c>
      <c r="W17" s="77">
        <v>494</v>
      </c>
      <c r="X17" s="77">
        <v>3069</v>
      </c>
      <c r="Y17" s="77">
        <v>151</v>
      </c>
      <c r="Z17" s="77">
        <v>3220</v>
      </c>
      <c r="AA17" s="77">
        <v>159</v>
      </c>
      <c r="AB17" s="77">
        <v>3379</v>
      </c>
    </row>
    <row r="18" spans="1:28" x14ac:dyDescent="0.3">
      <c r="A18" s="15" t="str">
        <f>IF('KPI Definition'!A17 = "","",'KPI Definition'!A17)</f>
        <v/>
      </c>
      <c r="B18" s="15" t="str">
        <f>IF('KPI Definition'!B17 = "","",'KPI Definition'!B17)</f>
        <v/>
      </c>
      <c r="C18" s="15" t="str">
        <f>IF('KPI Definition'!C17 = "","",'KPI Definition'!C17)</f>
        <v/>
      </c>
      <c r="D18" s="15" t="str">
        <f>IF('KPI Definition'!D17 = "","",'KPI Definition'!D17)</f>
        <v/>
      </c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</row>
    <row r="19" spans="1:28" x14ac:dyDescent="0.3">
      <c r="A19" s="15" t="str">
        <f>IF('KPI Definition'!A18 = "","",'KPI Definition'!A18)</f>
        <v/>
      </c>
      <c r="B19" s="15" t="str">
        <f>IF('KPI Definition'!B18 = "","",'KPI Definition'!B18)</f>
        <v/>
      </c>
      <c r="C19" s="15" t="str">
        <f>IF('KPI Definition'!C18 = "","",'KPI Definition'!C18)</f>
        <v/>
      </c>
      <c r="D19" s="15" t="str">
        <f>IF('KPI Definition'!D18 = "","",'KPI Definition'!D18)</f>
        <v/>
      </c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</row>
    <row r="20" spans="1:28" x14ac:dyDescent="0.3">
      <c r="A20" s="15" t="str">
        <f>IF('KPI Definition'!A19 = "","",'KPI Definition'!A19)</f>
        <v/>
      </c>
      <c r="B20" s="15" t="str">
        <f>IF('KPI Definition'!B19 = "","",'KPI Definition'!B19)</f>
        <v/>
      </c>
      <c r="C20" s="15" t="str">
        <f>IF('KPI Definition'!C19 = "","",'KPI Definition'!C19)</f>
        <v/>
      </c>
      <c r="D20" s="15" t="str">
        <f>IF('KPI Definition'!D19 = "","",'KPI Definition'!D19)</f>
        <v/>
      </c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</row>
    <row r="21" spans="1:28" x14ac:dyDescent="0.3">
      <c r="A21" s="15" t="str">
        <f>IF('KPI Definition'!A20 = "","",'KPI Definition'!A20)</f>
        <v/>
      </c>
      <c r="B21" s="15" t="str">
        <f>IF('KPI Definition'!B20 = "","",'KPI Definition'!B20)</f>
        <v/>
      </c>
      <c r="C21" s="15" t="str">
        <f>IF('KPI Definition'!C20 = "","",'KPI Definition'!C20)</f>
        <v/>
      </c>
      <c r="D21" s="15" t="str">
        <f>IF('KPI Definition'!D20 = "","",'KPI Definition'!D20)</f>
        <v/>
      </c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</row>
    <row r="22" spans="1:28" x14ac:dyDescent="0.3">
      <c r="A22" s="15" t="str">
        <f>IF('KPI Definition'!A21 = "","",'KPI Definition'!A21)</f>
        <v/>
      </c>
      <c r="B22" s="15" t="str">
        <f>IF('KPI Definition'!B21 = "","",'KPI Definition'!B21)</f>
        <v/>
      </c>
      <c r="C22" s="15" t="str">
        <f>IF('KPI Definition'!C21 = "","",'KPI Definition'!C21)</f>
        <v/>
      </c>
      <c r="D22" s="15" t="str">
        <f>IF('KPI Definition'!D21 = "","",'KPI Definition'!D21)</f>
        <v/>
      </c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</row>
    <row r="23" spans="1:28" x14ac:dyDescent="0.3">
      <c r="A23" s="15" t="str">
        <f>IF('KPI Definition'!A22 = "","",'KPI Definition'!A22)</f>
        <v/>
      </c>
      <c r="B23" s="15" t="str">
        <f>IF('KPI Definition'!B22 = "","",'KPI Definition'!B22)</f>
        <v/>
      </c>
      <c r="C23" s="15" t="str">
        <f>IF('KPI Definition'!C22 = "","",'KPI Definition'!C22)</f>
        <v/>
      </c>
      <c r="D23" s="15" t="str">
        <f>IF('KPI Definition'!D22 = "","",'KPI Definition'!D22)</f>
        <v/>
      </c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</row>
    <row r="24" spans="1:28" x14ac:dyDescent="0.3">
      <c r="A24" s="15" t="str">
        <f>IF('KPI Definition'!A23 = "","",'KPI Definition'!A23)</f>
        <v/>
      </c>
      <c r="B24" s="15" t="str">
        <f>IF('KPI Definition'!B23 = "","",'KPI Definition'!B23)</f>
        <v/>
      </c>
      <c r="C24" s="15" t="str">
        <f>IF('KPI Definition'!C23 = "","",'KPI Definition'!C23)</f>
        <v/>
      </c>
      <c r="D24" s="15" t="str">
        <f>IF('KPI Definition'!D23 = "","",'KPI Definition'!D23)</f>
        <v/>
      </c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</row>
    <row r="25" spans="1:28" x14ac:dyDescent="0.3">
      <c r="A25" s="15" t="str">
        <f>IF('KPI Definition'!A24 = "","",'KPI Definition'!A24)</f>
        <v/>
      </c>
      <c r="B25" s="15" t="str">
        <f>IF('KPI Definition'!B24 = "","",'KPI Definition'!B24)</f>
        <v/>
      </c>
      <c r="C25" s="15" t="str">
        <f>IF('KPI Definition'!C24 = "","",'KPI Definition'!C24)</f>
        <v/>
      </c>
      <c r="D25" s="15" t="str">
        <f>IF('KPI Definition'!D24 = "","",'KPI Definition'!D24)</f>
        <v/>
      </c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</row>
    <row r="26" spans="1:28" x14ac:dyDescent="0.3">
      <c r="A26" s="15" t="str">
        <f>IF('KPI Definition'!A25 = "","",'KPI Definition'!A25)</f>
        <v/>
      </c>
      <c r="B26" s="15" t="str">
        <f>IF('KPI Definition'!B25 = "","",'KPI Definition'!B25)</f>
        <v/>
      </c>
      <c r="C26" s="15" t="str">
        <f>IF('KPI Definition'!C25 = "","",'KPI Definition'!C25)</f>
        <v/>
      </c>
      <c r="D26" s="15" t="str">
        <f>IF('KPI Definition'!D25 = "","",'KPI Definition'!D25)</f>
        <v/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spans="1:28" x14ac:dyDescent="0.3">
      <c r="A27" s="15" t="str">
        <f>IF('KPI Definition'!A26 = "","",'KPI Definition'!A26)</f>
        <v/>
      </c>
      <c r="B27" s="15" t="str">
        <f>IF('KPI Definition'!B26 = "","",'KPI Definition'!B26)</f>
        <v/>
      </c>
      <c r="C27" s="15" t="str">
        <f>IF('KPI Definition'!C26 = "","",'KPI Definition'!C26)</f>
        <v/>
      </c>
      <c r="D27" s="15" t="str">
        <f>IF('KPI Definition'!D26 = "","",'KPI Definition'!D26)</f>
        <v/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spans="1:28" x14ac:dyDescent="0.3">
      <c r="A28" s="15" t="str">
        <f>IF('KPI Definition'!A27 = "","",'KPI Definition'!A27)</f>
        <v/>
      </c>
      <c r="B28" s="15" t="str">
        <f>IF('KPI Definition'!B27 = "","",'KPI Definition'!B27)</f>
        <v/>
      </c>
      <c r="C28" s="15" t="str">
        <f>IF('KPI Definition'!C27 = "","",'KPI Definition'!C27)</f>
        <v/>
      </c>
      <c r="D28" s="15" t="str">
        <f>IF('KPI Definition'!D27 = "","",'KPI Definition'!D27)</f>
        <v/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spans="1:28" x14ac:dyDescent="0.3">
      <c r="A29" s="15" t="str">
        <f>IF('KPI Definition'!A28 = "","",'KPI Definition'!A28)</f>
        <v/>
      </c>
      <c r="B29" s="15" t="str">
        <f>IF('KPI Definition'!B28 = "","",'KPI Definition'!B28)</f>
        <v/>
      </c>
      <c r="C29" s="15" t="str">
        <f>IF('KPI Definition'!C28 = "","",'KPI Definition'!C28)</f>
        <v/>
      </c>
      <c r="D29" s="15" t="str">
        <f>IF('KPI Definition'!D28 = "","",'KPI Definition'!D28)</f>
        <v/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  <row r="30" spans="1:28" x14ac:dyDescent="0.3">
      <c r="A30" s="15" t="str">
        <f>IF('KPI Definition'!A29 = "","",'KPI Definition'!A29)</f>
        <v/>
      </c>
      <c r="B30" s="15" t="str">
        <f>IF('KPI Definition'!B29 = "","",'KPI Definition'!B29)</f>
        <v/>
      </c>
      <c r="C30" s="15" t="str">
        <f>IF('KPI Definition'!C29 = "","",'KPI Definition'!C29)</f>
        <v/>
      </c>
      <c r="D30" s="15" t="str">
        <f>IF('KPI Definition'!D29 = "","",'KPI Definition'!D29)</f>
        <v/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spans="1:28" x14ac:dyDescent="0.3">
      <c r="A31" s="15" t="str">
        <f>IF('KPI Definition'!A30 = "","",'KPI Definition'!A30)</f>
        <v/>
      </c>
      <c r="B31" s="15" t="str">
        <f>IF('KPI Definition'!B30 = "","",'KPI Definition'!B30)</f>
        <v/>
      </c>
      <c r="C31" s="15" t="str">
        <f>IF('KPI Definition'!C30 = "","",'KPI Definition'!C30)</f>
        <v/>
      </c>
      <c r="D31" s="15" t="str">
        <f>IF('KPI Definition'!D30 = "","",'KPI Definition'!D30)</f>
        <v/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</sheetData>
  <mergeCells count="13">
    <mergeCell ref="G1:H1"/>
    <mergeCell ref="E1:F1"/>
    <mergeCell ref="A1:D1"/>
    <mergeCell ref="U1:V1"/>
    <mergeCell ref="W1:X1"/>
    <mergeCell ref="Y1:Z1"/>
    <mergeCell ref="AA1:AB1"/>
    <mergeCell ref="I1:J1"/>
    <mergeCell ref="K1:L1"/>
    <mergeCell ref="M1:N1"/>
    <mergeCell ref="O1:P1"/>
    <mergeCell ref="Q1:R1"/>
    <mergeCell ref="S1:T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CBBDA-4DD9-43FF-88F3-C2E5D61B9877}">
  <sheetPr codeName="Sheet5">
    <tabColor theme="5" tint="-0.249977111117893"/>
  </sheetPr>
  <dimension ref="A1:AB31"/>
  <sheetViews>
    <sheetView showGridLines="0" showRowColHeaders="0" workbookViewId="0">
      <pane ySplit="2" topLeftCell="A3" activePane="bottomLeft" state="frozen"/>
      <selection activeCell="C3" sqref="C3:H3"/>
      <selection pane="bottomLeft" activeCell="F24" sqref="F24"/>
    </sheetView>
  </sheetViews>
  <sheetFormatPr defaultRowHeight="14.4" x14ac:dyDescent="0.3"/>
  <cols>
    <col min="1" max="1" width="10.44140625" bestFit="1" customWidth="1"/>
    <col min="2" max="2" width="23.21875" customWidth="1"/>
    <col min="3" max="3" width="30" customWidth="1"/>
    <col min="4" max="4" width="16.88671875" customWidth="1"/>
    <col min="5" max="6" width="11.5546875" customWidth="1"/>
    <col min="7" max="8" width="11.77734375" customWidth="1"/>
    <col min="9" max="10" width="11.21875" customWidth="1"/>
    <col min="11" max="14" width="11.88671875" customWidth="1"/>
    <col min="15" max="16" width="11.33203125" customWidth="1"/>
    <col min="17" max="18" width="12" customWidth="1"/>
    <col min="19" max="20" width="11" customWidth="1"/>
    <col min="21" max="22" width="11.44140625" customWidth="1"/>
    <col min="23" max="24" width="11.77734375" customWidth="1"/>
    <col min="25" max="26" width="11" customWidth="1"/>
    <col min="27" max="28" width="11.33203125" bestFit="1" customWidth="1"/>
  </cols>
  <sheetData>
    <row r="1" spans="1:28" s="2" customFormat="1" ht="22.95" customHeight="1" x14ac:dyDescent="0.3">
      <c r="A1" s="108"/>
      <c r="B1" s="108"/>
      <c r="C1" s="108"/>
      <c r="D1" s="109"/>
      <c r="E1" s="106">
        <f>'KPI Input_ Actual'!E1</f>
        <v>45292</v>
      </c>
      <c r="F1" s="112"/>
      <c r="G1" s="106">
        <f>EDATE(E1,1)</f>
        <v>45323</v>
      </c>
      <c r="H1" s="112"/>
      <c r="I1" s="106">
        <f>EDATE(G1,1)</f>
        <v>45352</v>
      </c>
      <c r="J1" s="112"/>
      <c r="K1" s="110">
        <f>EDATE(I1,1)</f>
        <v>45383</v>
      </c>
      <c r="L1" s="111"/>
      <c r="M1" s="110">
        <f>EDATE(K1,1)</f>
        <v>45413</v>
      </c>
      <c r="N1" s="111"/>
      <c r="O1" s="110">
        <f>EDATE(M1,1)</f>
        <v>45444</v>
      </c>
      <c r="P1" s="111"/>
      <c r="Q1" s="110">
        <f>EDATE(O1,1)</f>
        <v>45474</v>
      </c>
      <c r="R1" s="111"/>
      <c r="S1" s="110">
        <f>EDATE(Q1,1)</f>
        <v>45505</v>
      </c>
      <c r="T1" s="111"/>
      <c r="U1" s="110">
        <f>EDATE(S1,1)</f>
        <v>45536</v>
      </c>
      <c r="V1" s="111"/>
      <c r="W1" s="110">
        <f>EDATE(U1,1)</f>
        <v>45566</v>
      </c>
      <c r="X1" s="111"/>
      <c r="Y1" s="110">
        <f>EDATE(W1,1)</f>
        <v>45597</v>
      </c>
      <c r="Z1" s="111"/>
      <c r="AA1" s="106">
        <f t="shared" ref="AA1" si="0">EDATE(Y1,1)</f>
        <v>45627</v>
      </c>
      <c r="AB1" s="107"/>
    </row>
    <row r="2" spans="1:28" ht="15" customHeight="1" x14ac:dyDescent="0.3">
      <c r="A2" s="30" t="s">
        <v>7</v>
      </c>
      <c r="B2" s="30" t="s">
        <v>3</v>
      </c>
      <c r="C2" s="30" t="s">
        <v>4</v>
      </c>
      <c r="D2" s="30" t="s">
        <v>0</v>
      </c>
      <c r="E2" s="1" t="s">
        <v>8</v>
      </c>
      <c r="F2" s="1" t="s">
        <v>9</v>
      </c>
      <c r="G2" s="1" t="s">
        <v>8</v>
      </c>
      <c r="H2" s="1" t="s">
        <v>9</v>
      </c>
      <c r="I2" s="1" t="s">
        <v>8</v>
      </c>
      <c r="J2" s="1" t="s">
        <v>9</v>
      </c>
      <c r="K2" s="1" t="s">
        <v>8</v>
      </c>
      <c r="L2" s="1" t="s">
        <v>9</v>
      </c>
      <c r="M2" s="1" t="s">
        <v>8</v>
      </c>
      <c r="N2" s="1" t="s">
        <v>9</v>
      </c>
      <c r="O2" s="1" t="s">
        <v>8</v>
      </c>
      <c r="P2" s="1" t="s">
        <v>9</v>
      </c>
      <c r="Q2" s="1" t="s">
        <v>8</v>
      </c>
      <c r="R2" s="1" t="s">
        <v>9</v>
      </c>
      <c r="S2" s="1" t="s">
        <v>8</v>
      </c>
      <c r="T2" s="1" t="s">
        <v>9</v>
      </c>
      <c r="U2" s="1" t="s">
        <v>8</v>
      </c>
      <c r="V2" s="1" t="s">
        <v>9</v>
      </c>
      <c r="W2" s="1" t="s">
        <v>8</v>
      </c>
      <c r="X2" s="1" t="s">
        <v>9</v>
      </c>
      <c r="Y2" s="1" t="s">
        <v>8</v>
      </c>
      <c r="Z2" s="1" t="s">
        <v>9</v>
      </c>
      <c r="AA2" s="1" t="s">
        <v>8</v>
      </c>
      <c r="AB2" s="1" t="s">
        <v>9</v>
      </c>
    </row>
    <row r="3" spans="1:28" ht="15" customHeight="1" x14ac:dyDescent="0.3">
      <c r="A3" s="14">
        <f>IF('KPI Definition'!A2 = "","",'KPI Definition'!A2)</f>
        <v>1</v>
      </c>
      <c r="B3" s="14" t="str">
        <f>IF('KPI Definition'!B2 = "","",'KPI Definition'!B2)</f>
        <v>Project Performance</v>
      </c>
      <c r="C3" s="14" t="str">
        <f>IF('KPI Definition'!C2 = "","",'KPI Definition'!C2)</f>
        <v>Number of Projects Completed</v>
      </c>
      <c r="D3" s="14" t="str">
        <f>IF('KPI Definition'!D2 = "","",'KPI Definition'!D2)</f>
        <v>Count</v>
      </c>
      <c r="E3" s="3">
        <v>107.72</v>
      </c>
      <c r="F3" s="3">
        <v>57.11</v>
      </c>
      <c r="G3" s="3">
        <v>151.52000000000001</v>
      </c>
      <c r="H3" s="3">
        <v>384.58</v>
      </c>
      <c r="I3" s="3">
        <v>401.44</v>
      </c>
      <c r="J3" s="3">
        <v>806.12</v>
      </c>
      <c r="K3" s="3">
        <v>163.28</v>
      </c>
      <c r="L3" s="3">
        <v>340.22</v>
      </c>
      <c r="M3" s="3">
        <v>227.85</v>
      </c>
      <c r="N3" s="3">
        <v>70.599999999999994</v>
      </c>
      <c r="O3" s="3">
        <v>350.35</v>
      </c>
      <c r="P3" s="3">
        <v>2112.2199999999998</v>
      </c>
      <c r="Q3" s="3">
        <v>191.52</v>
      </c>
      <c r="R3" s="3">
        <v>2345.9299999999998</v>
      </c>
      <c r="S3" s="3">
        <v>72.56</v>
      </c>
      <c r="T3" s="3">
        <v>2254.7399999999998</v>
      </c>
      <c r="U3" s="3">
        <v>356.68</v>
      </c>
      <c r="V3" s="3">
        <v>3039.73</v>
      </c>
      <c r="W3" s="3">
        <v>104.44</v>
      </c>
      <c r="X3" s="3">
        <v>1600.78</v>
      </c>
      <c r="Y3" s="3">
        <v>176.97</v>
      </c>
      <c r="Z3" s="3">
        <v>1690.19</v>
      </c>
      <c r="AA3" s="3">
        <v>58.19</v>
      </c>
      <c r="AB3" s="3">
        <v>4787.03</v>
      </c>
    </row>
    <row r="4" spans="1:28" ht="15" customHeight="1" x14ac:dyDescent="0.3">
      <c r="A4" s="14">
        <f>IF('KPI Definition'!A3 = "","",'KPI Definition'!A3)</f>
        <v>2</v>
      </c>
      <c r="B4" s="14" t="str">
        <f>IF('KPI Definition'!B3 = "","",'KPI Definition'!B3)</f>
        <v>Project Performance</v>
      </c>
      <c r="C4" s="14" t="str">
        <f>IF('KPI Definition'!C3 = "","",'KPI Definition'!C3)</f>
        <v>On-Time Project Completion Rate</v>
      </c>
      <c r="D4" s="14" t="str">
        <f>IF('KPI Definition'!D3 = "","",'KPI Definition'!D3)</f>
        <v xml:space="preserve"> (%)</v>
      </c>
      <c r="E4" s="3">
        <v>191.32</v>
      </c>
      <c r="F4" s="3">
        <v>174.63</v>
      </c>
      <c r="G4" s="3">
        <v>328.83</v>
      </c>
      <c r="H4" s="3">
        <v>242.78</v>
      </c>
      <c r="I4" s="3">
        <v>12.12</v>
      </c>
      <c r="J4" s="3">
        <v>445.92</v>
      </c>
      <c r="K4" s="3">
        <v>3.54</v>
      </c>
      <c r="L4" s="3">
        <v>205.73</v>
      </c>
      <c r="M4" s="3">
        <v>75.3</v>
      </c>
      <c r="N4" s="3">
        <v>888.2</v>
      </c>
      <c r="O4" s="3">
        <v>20.23</v>
      </c>
      <c r="P4" s="3">
        <v>1023.42</v>
      </c>
      <c r="Q4" s="3">
        <v>13.48</v>
      </c>
      <c r="R4" s="3">
        <v>844.42</v>
      </c>
      <c r="S4" s="3">
        <v>276.11</v>
      </c>
      <c r="T4" s="3">
        <v>775.57</v>
      </c>
      <c r="U4" s="3">
        <v>283.62</v>
      </c>
      <c r="V4" s="3">
        <v>1559.13</v>
      </c>
      <c r="W4" s="3">
        <v>85.92</v>
      </c>
      <c r="X4" s="3">
        <v>68.36</v>
      </c>
      <c r="Y4" s="3">
        <v>44.3</v>
      </c>
      <c r="Z4" s="3">
        <v>539.99</v>
      </c>
      <c r="AA4" s="3">
        <v>42.34</v>
      </c>
      <c r="AB4" s="3">
        <v>1608.41</v>
      </c>
    </row>
    <row r="5" spans="1:28" ht="15" customHeight="1" x14ac:dyDescent="0.3">
      <c r="A5" s="14">
        <f>IF('KPI Definition'!A4 = "","",'KPI Definition'!A4)</f>
        <v>3</v>
      </c>
      <c r="B5" s="14" t="str">
        <f>IF('KPI Definition'!B4 = "","",'KPI Definition'!B4)</f>
        <v>Client Satisfaction</v>
      </c>
      <c r="C5" s="14" t="str">
        <f>IF('KPI Definition'!C4 = "","",'KPI Definition'!C4)</f>
        <v>Client Satisfaction Score</v>
      </c>
      <c r="D5" s="14" t="str">
        <f>IF('KPI Definition'!D4 = "","",'KPI Definition'!D4)</f>
        <v>Score</v>
      </c>
      <c r="E5" s="3">
        <v>342.82</v>
      </c>
      <c r="F5" s="3">
        <v>226.25</v>
      </c>
      <c r="G5" s="3">
        <v>241.88</v>
      </c>
      <c r="H5" s="3">
        <v>243.77</v>
      </c>
      <c r="I5" s="3">
        <v>16.96</v>
      </c>
      <c r="J5" s="3">
        <v>862.99</v>
      </c>
      <c r="K5" s="3">
        <v>83.37</v>
      </c>
      <c r="L5" s="3">
        <v>422.38</v>
      </c>
      <c r="M5" s="3">
        <v>14.12</v>
      </c>
      <c r="N5" s="3">
        <v>966.58</v>
      </c>
      <c r="O5" s="3">
        <v>50.45</v>
      </c>
      <c r="P5" s="3">
        <v>1159.5999999999999</v>
      </c>
      <c r="Q5" s="3">
        <v>54.01</v>
      </c>
      <c r="R5" s="3">
        <v>1673.65</v>
      </c>
      <c r="S5" s="3">
        <v>105.49</v>
      </c>
      <c r="T5" s="3">
        <v>45.6</v>
      </c>
      <c r="U5" s="3">
        <v>107.75</v>
      </c>
      <c r="V5" s="3">
        <v>699.93</v>
      </c>
      <c r="W5" s="3">
        <v>96.91</v>
      </c>
      <c r="X5" s="3">
        <v>2221.8200000000002</v>
      </c>
      <c r="Y5" s="3">
        <v>489.92</v>
      </c>
      <c r="Z5" s="3">
        <v>2914.33</v>
      </c>
      <c r="AA5" s="3">
        <v>268.22000000000003</v>
      </c>
      <c r="AB5" s="3">
        <v>1935.03</v>
      </c>
    </row>
    <row r="6" spans="1:28" ht="15" customHeight="1" x14ac:dyDescent="0.3">
      <c r="A6" s="14">
        <f>IF('KPI Definition'!A5 = "","",'KPI Definition'!A5)</f>
        <v>4</v>
      </c>
      <c r="B6" s="14" t="str">
        <f>IF('KPI Definition'!B5 = "","",'KPI Definition'!B5)</f>
        <v>Client Satisfaction</v>
      </c>
      <c r="C6" s="14" t="str">
        <f>IF('KPI Definition'!C5 = "","",'KPI Definition'!C5)</f>
        <v>Net Promoter Score (NPS)</v>
      </c>
      <c r="D6" s="14" t="str">
        <f>IF('KPI Definition'!D5 = "","",'KPI Definition'!D5)</f>
        <v xml:space="preserve">Score </v>
      </c>
      <c r="E6" s="3">
        <v>137.76</v>
      </c>
      <c r="F6" s="3">
        <v>155.54</v>
      </c>
      <c r="G6" s="3">
        <v>47.52</v>
      </c>
      <c r="H6" s="3">
        <v>116.86</v>
      </c>
      <c r="I6" s="3">
        <v>202.42</v>
      </c>
      <c r="J6" s="3">
        <v>226.09</v>
      </c>
      <c r="K6" s="3">
        <v>448.18</v>
      </c>
      <c r="L6" s="3">
        <v>492.42</v>
      </c>
      <c r="M6" s="3">
        <v>116.12</v>
      </c>
      <c r="N6" s="3">
        <v>1271</v>
      </c>
      <c r="O6" s="3">
        <v>217.99</v>
      </c>
      <c r="P6" s="3">
        <v>1437.43</v>
      </c>
      <c r="Q6" s="3">
        <v>3.14</v>
      </c>
      <c r="R6" s="3">
        <v>1129.1300000000001</v>
      </c>
      <c r="S6" s="3">
        <v>355.72</v>
      </c>
      <c r="T6" s="3">
        <v>620.59</v>
      </c>
      <c r="U6" s="3">
        <v>370.46</v>
      </c>
      <c r="V6" s="3">
        <v>772.47</v>
      </c>
      <c r="W6" s="3">
        <v>66.47</v>
      </c>
      <c r="X6" s="3">
        <v>1369.22</v>
      </c>
      <c r="Y6" s="3">
        <v>40.57</v>
      </c>
      <c r="Z6" s="3">
        <v>510.18</v>
      </c>
      <c r="AA6" s="3">
        <v>43.66</v>
      </c>
      <c r="AB6" s="3">
        <v>189.12</v>
      </c>
    </row>
    <row r="7" spans="1:28" ht="15" customHeight="1" x14ac:dyDescent="0.3">
      <c r="A7" s="14">
        <f>IF('KPI Definition'!A6 = "","",'KPI Definition'!A6)</f>
        <v>5</v>
      </c>
      <c r="B7" s="14" t="str">
        <f>IF('KPI Definition'!B6 = "","",'KPI Definition'!B6)</f>
        <v>Cost Management</v>
      </c>
      <c r="C7" s="14" t="str">
        <f>IF('KPI Definition'!C6 = "","",'KPI Definition'!C6)</f>
        <v>Average Cost per Project</v>
      </c>
      <c r="D7" s="14" t="str">
        <f>IF('KPI Definition'!D6 = "","",'KPI Definition'!D6)</f>
        <v>Currency</v>
      </c>
      <c r="E7" s="3">
        <v>309.83999999999997</v>
      </c>
      <c r="F7" s="3">
        <v>136.69</v>
      </c>
      <c r="G7" s="3">
        <v>215.83</v>
      </c>
      <c r="H7" s="3">
        <v>51.37</v>
      </c>
      <c r="I7" s="3">
        <v>114.29</v>
      </c>
      <c r="J7" s="3">
        <v>691.54</v>
      </c>
      <c r="K7" s="3">
        <v>137.43</v>
      </c>
      <c r="L7" s="3">
        <v>435.05</v>
      </c>
      <c r="M7" s="3">
        <v>35.5</v>
      </c>
      <c r="N7" s="3">
        <v>149.94</v>
      </c>
      <c r="O7" s="3">
        <v>7.29</v>
      </c>
      <c r="P7" s="3">
        <v>445.19</v>
      </c>
      <c r="Q7" s="3">
        <v>99.66</v>
      </c>
      <c r="R7" s="3">
        <v>1225.1600000000001</v>
      </c>
      <c r="S7" s="3">
        <v>13.16</v>
      </c>
      <c r="T7" s="3">
        <v>1618.21</v>
      </c>
      <c r="U7" s="3">
        <v>42.83</v>
      </c>
      <c r="V7" s="3">
        <v>1217.55</v>
      </c>
      <c r="W7" s="3">
        <v>31.68</v>
      </c>
      <c r="X7" s="3">
        <v>921.11</v>
      </c>
      <c r="Y7" s="3">
        <v>72.86</v>
      </c>
      <c r="Z7" s="3">
        <v>229.35</v>
      </c>
      <c r="AA7" s="3">
        <v>11.72</v>
      </c>
      <c r="AB7" s="3">
        <v>1450.53</v>
      </c>
    </row>
    <row r="8" spans="1:28" ht="15" customHeight="1" x14ac:dyDescent="0.3">
      <c r="A8" s="14">
        <f>IF('KPI Definition'!A7 = "","",'KPI Definition'!A7)</f>
        <v>6</v>
      </c>
      <c r="B8" s="14" t="str">
        <f>IF('KPI Definition'!B7 = "","",'KPI Definition'!B7)</f>
        <v>Cost Management</v>
      </c>
      <c r="C8" s="14" t="str">
        <f>IF('KPI Definition'!C7 = "","",'KPI Definition'!C7)</f>
        <v>Budget Variance</v>
      </c>
      <c r="D8" s="14" t="str">
        <f>IF('KPI Definition'!D7 = "","",'KPI Definition'!D7)</f>
        <v xml:space="preserve"> (%)</v>
      </c>
      <c r="E8" s="3">
        <v>37.92</v>
      </c>
      <c r="F8" s="3">
        <v>15.47</v>
      </c>
      <c r="G8" s="3">
        <v>257.64999999999998</v>
      </c>
      <c r="H8" s="3">
        <v>28.19</v>
      </c>
      <c r="I8" s="3">
        <v>9</v>
      </c>
      <c r="J8" s="3">
        <v>500.63</v>
      </c>
      <c r="K8" s="3">
        <v>6.38</v>
      </c>
      <c r="L8" s="3">
        <v>708.56</v>
      </c>
      <c r="M8" s="3">
        <v>19.62</v>
      </c>
      <c r="N8" s="3">
        <v>46.51</v>
      </c>
      <c r="O8" s="3">
        <v>149.44999999999999</v>
      </c>
      <c r="P8" s="3">
        <v>325.7</v>
      </c>
      <c r="Q8" s="3">
        <v>27.09</v>
      </c>
      <c r="R8" s="3">
        <v>407.01</v>
      </c>
      <c r="S8" s="3">
        <v>365.32</v>
      </c>
      <c r="T8" s="3">
        <v>106.49</v>
      </c>
      <c r="U8" s="3">
        <v>81.760000000000005</v>
      </c>
      <c r="V8" s="3">
        <v>186.64</v>
      </c>
      <c r="W8" s="3">
        <v>408.69</v>
      </c>
      <c r="X8" s="3">
        <v>1328.41</v>
      </c>
      <c r="Y8" s="3">
        <v>15.32</v>
      </c>
      <c r="Z8" s="3">
        <v>1769.24</v>
      </c>
      <c r="AA8" s="3">
        <v>41.05</v>
      </c>
      <c r="AB8" s="3">
        <v>1421.53</v>
      </c>
    </row>
    <row r="9" spans="1:28" ht="15" customHeight="1" x14ac:dyDescent="0.3">
      <c r="A9" s="14">
        <f>IF('KPI Definition'!A8 = "","",'KPI Definition'!A8)</f>
        <v>7</v>
      </c>
      <c r="B9" s="14" t="str">
        <f>IF('KPI Definition'!B8 = "","",'KPI Definition'!B8)</f>
        <v>Resource Utilization</v>
      </c>
      <c r="C9" s="14" t="str">
        <f>IF('KPI Definition'!C8 = "","",'KPI Definition'!C8)</f>
        <v>Resource Utilization Rate</v>
      </c>
      <c r="D9" s="14" t="str">
        <f>IF('KPI Definition'!D8 = "","",'KPI Definition'!D8)</f>
        <v xml:space="preserve"> (%)</v>
      </c>
      <c r="E9" s="3">
        <v>10.28</v>
      </c>
      <c r="F9" s="3">
        <v>35.31</v>
      </c>
      <c r="G9" s="3">
        <v>192.96</v>
      </c>
      <c r="H9" s="3">
        <v>625.97</v>
      </c>
      <c r="I9" s="3">
        <v>56.21</v>
      </c>
      <c r="J9" s="3">
        <v>520.23</v>
      </c>
      <c r="K9" s="3">
        <v>99.83</v>
      </c>
      <c r="L9" s="3">
        <v>288.56</v>
      </c>
      <c r="M9" s="3">
        <v>364.44</v>
      </c>
      <c r="N9" s="3">
        <v>623.16</v>
      </c>
      <c r="O9" s="3">
        <v>337.19</v>
      </c>
      <c r="P9" s="3">
        <v>1437.51</v>
      </c>
      <c r="Q9" s="3">
        <v>40.380000000000003</v>
      </c>
      <c r="R9" s="3">
        <v>2074.42</v>
      </c>
      <c r="S9" s="3">
        <v>10.98</v>
      </c>
      <c r="T9" s="3">
        <v>1898.5</v>
      </c>
      <c r="U9" s="3">
        <v>535.63</v>
      </c>
      <c r="V9" s="3">
        <v>1732.28</v>
      </c>
      <c r="W9" s="3">
        <v>277.02999999999997</v>
      </c>
      <c r="X9" s="3">
        <v>4003.75</v>
      </c>
      <c r="Y9" s="3">
        <v>355.2</v>
      </c>
      <c r="Z9" s="3">
        <v>1034.18</v>
      </c>
      <c r="AA9" s="3">
        <v>98.66</v>
      </c>
      <c r="AB9" s="3">
        <v>1662.38</v>
      </c>
    </row>
    <row r="10" spans="1:28" ht="15" customHeight="1" x14ac:dyDescent="0.3">
      <c r="A10" s="14">
        <f>IF('KPI Definition'!A9 = "","",'KPI Definition'!A9)</f>
        <v>8</v>
      </c>
      <c r="B10" s="14" t="str">
        <f>IF('KPI Definition'!B9 = "","",'KPI Definition'!B9)</f>
        <v>Resource Utilization</v>
      </c>
      <c r="C10" s="14" t="str">
        <f>IF('KPI Definition'!C9 = "","",'KPI Definition'!C9)</f>
        <v>Billable Hours Percentage</v>
      </c>
      <c r="D10" s="14" t="str">
        <f>IF('KPI Definition'!D9 = "","",'KPI Definition'!D9)</f>
        <v xml:space="preserve"> (%)</v>
      </c>
      <c r="E10" s="3">
        <v>193.1</v>
      </c>
      <c r="F10" s="3">
        <v>156.77000000000001</v>
      </c>
      <c r="G10" s="3">
        <v>161.94999999999999</v>
      </c>
      <c r="H10" s="3">
        <v>33.25</v>
      </c>
      <c r="I10" s="3">
        <v>83.55</v>
      </c>
      <c r="J10" s="3">
        <v>506.82</v>
      </c>
      <c r="K10" s="3">
        <v>357.56</v>
      </c>
      <c r="L10" s="3">
        <v>353.29</v>
      </c>
      <c r="M10" s="3">
        <v>242.44</v>
      </c>
      <c r="N10" s="3">
        <v>1164.31</v>
      </c>
      <c r="O10" s="3">
        <v>96.28</v>
      </c>
      <c r="P10" s="3">
        <v>110.96</v>
      </c>
      <c r="Q10" s="3">
        <v>179.39</v>
      </c>
      <c r="R10" s="3">
        <v>1350.32</v>
      </c>
      <c r="S10" s="3">
        <v>303.35000000000002</v>
      </c>
      <c r="T10" s="3">
        <v>929.93</v>
      </c>
      <c r="U10" s="3">
        <v>9.26</v>
      </c>
      <c r="V10" s="3">
        <v>2661.64</v>
      </c>
      <c r="W10" s="3">
        <v>198.27</v>
      </c>
      <c r="X10" s="3">
        <v>2136.4</v>
      </c>
      <c r="Y10" s="3">
        <v>22.12</v>
      </c>
      <c r="Z10" s="3">
        <v>1952.88</v>
      </c>
      <c r="AA10" s="3">
        <v>438.46</v>
      </c>
      <c r="AB10" s="3">
        <v>2017.93</v>
      </c>
    </row>
    <row r="11" spans="1:28" ht="15" customHeight="1" x14ac:dyDescent="0.3">
      <c r="A11" s="14">
        <f>IF('KPI Definition'!A10 = "","",'KPI Definition'!A10)</f>
        <v>9</v>
      </c>
      <c r="B11" s="14" t="str">
        <f>IF('KPI Definition'!B10 = "","",'KPI Definition'!B10)</f>
        <v>Design Efficiency</v>
      </c>
      <c r="C11" s="14" t="str">
        <f>IF('KPI Definition'!C10 = "","",'KPI Definition'!C10)</f>
        <v>Design Approval Rate</v>
      </c>
      <c r="D11" s="14" t="str">
        <f>IF('KPI Definition'!D10 = "","",'KPI Definition'!D10)</f>
        <v xml:space="preserve"> (%)</v>
      </c>
      <c r="E11" s="3">
        <v>211.14</v>
      </c>
      <c r="F11" s="3">
        <v>226.3</v>
      </c>
      <c r="G11" s="3">
        <v>331.32</v>
      </c>
      <c r="H11" s="3">
        <v>225.35</v>
      </c>
      <c r="I11" s="3">
        <v>141.28</v>
      </c>
      <c r="J11" s="3">
        <v>48.71</v>
      </c>
      <c r="K11" s="3">
        <v>3.61</v>
      </c>
      <c r="L11" s="3">
        <v>169.66</v>
      </c>
      <c r="M11" s="3">
        <v>22.87</v>
      </c>
      <c r="N11" s="3">
        <v>278.83</v>
      </c>
      <c r="O11" s="3">
        <v>238.72</v>
      </c>
      <c r="P11" s="3">
        <v>356.14</v>
      </c>
      <c r="Q11" s="3">
        <v>243.67</v>
      </c>
      <c r="R11" s="3">
        <v>1837.55</v>
      </c>
      <c r="S11" s="3">
        <v>63.66</v>
      </c>
      <c r="T11" s="3">
        <v>385.91</v>
      </c>
      <c r="U11" s="3">
        <v>52.54</v>
      </c>
      <c r="V11" s="3">
        <v>1751.01</v>
      </c>
      <c r="W11" s="3">
        <v>140.38</v>
      </c>
      <c r="X11" s="3">
        <v>1212.68</v>
      </c>
      <c r="Y11" s="3">
        <v>3.1</v>
      </c>
      <c r="Z11" s="3">
        <v>2147.64</v>
      </c>
      <c r="AA11" s="3">
        <v>386.3</v>
      </c>
      <c r="AB11" s="3">
        <v>113.45</v>
      </c>
    </row>
    <row r="12" spans="1:28" ht="15" customHeight="1" x14ac:dyDescent="0.3">
      <c r="A12" s="14">
        <f>IF('KPI Definition'!A11 = "","",'KPI Definition'!A11)</f>
        <v>10</v>
      </c>
      <c r="B12" s="14" t="str">
        <f>IF('KPI Definition'!B11 = "","",'KPI Definition'!B11)</f>
        <v>Design Efficiency</v>
      </c>
      <c r="C12" s="14" t="str">
        <f>IF('KPI Definition'!C11 = "","",'KPI Definition'!C11)</f>
        <v>Average Revisions per Project</v>
      </c>
      <c r="D12" s="14" t="str">
        <f>IF('KPI Definition'!D11 = "","",'KPI Definition'!D11)</f>
        <v>Count</v>
      </c>
      <c r="E12" s="3">
        <v>59.56</v>
      </c>
      <c r="F12" s="3">
        <v>51.9</v>
      </c>
      <c r="G12" s="3">
        <v>244.02</v>
      </c>
      <c r="H12" s="3">
        <v>155.91</v>
      </c>
      <c r="I12" s="3">
        <v>323.26</v>
      </c>
      <c r="J12" s="3">
        <v>633.67999999999995</v>
      </c>
      <c r="K12" s="3">
        <v>546.16999999999996</v>
      </c>
      <c r="L12" s="3">
        <v>79.7</v>
      </c>
      <c r="M12" s="3">
        <v>360.55</v>
      </c>
      <c r="N12" s="3">
        <v>120.6</v>
      </c>
      <c r="O12" s="3">
        <v>19.3</v>
      </c>
      <c r="P12" s="3">
        <v>2186.79</v>
      </c>
      <c r="Q12" s="3">
        <v>15.32</v>
      </c>
      <c r="R12" s="3">
        <v>2142.5300000000002</v>
      </c>
      <c r="S12" s="3">
        <v>56.89</v>
      </c>
      <c r="T12" s="3">
        <v>2477.4899999999998</v>
      </c>
      <c r="U12" s="3">
        <v>36.71</v>
      </c>
      <c r="V12" s="3">
        <v>2265.5100000000002</v>
      </c>
      <c r="W12" s="3">
        <v>37.869999999999997</v>
      </c>
      <c r="X12" s="3">
        <v>599.38</v>
      </c>
      <c r="Y12" s="3">
        <v>54.86</v>
      </c>
      <c r="Z12" s="3">
        <v>1768.1</v>
      </c>
      <c r="AA12" s="3">
        <v>437.3</v>
      </c>
      <c r="AB12" s="3">
        <v>3230.36</v>
      </c>
    </row>
    <row r="13" spans="1:28" ht="15" customHeight="1" x14ac:dyDescent="0.3">
      <c r="A13" s="14">
        <f>IF('KPI Definition'!A12 = "","",'KPI Definition'!A12)</f>
        <v>11</v>
      </c>
      <c r="B13" s="14" t="str">
        <f>IF('KPI Definition'!B12 = "","",'KPI Definition'!B12)</f>
        <v>Revenue</v>
      </c>
      <c r="C13" s="14" t="str">
        <f>IF('KPI Definition'!C12 = "","",'KPI Definition'!C12)</f>
        <v>Revenue per Designer</v>
      </c>
      <c r="D13" s="14" t="str">
        <f>IF('KPI Definition'!D12 = "","",'KPI Definition'!D12)</f>
        <v xml:space="preserve">Currency </v>
      </c>
      <c r="E13" s="3">
        <v>36.51</v>
      </c>
      <c r="F13" s="3">
        <v>60.34</v>
      </c>
      <c r="G13" s="3">
        <v>60</v>
      </c>
      <c r="H13" s="3">
        <v>147.02000000000001</v>
      </c>
      <c r="I13" s="3">
        <v>205.56</v>
      </c>
      <c r="J13" s="3">
        <v>162.41</v>
      </c>
      <c r="K13" s="3">
        <v>4.72</v>
      </c>
      <c r="L13" s="3">
        <v>258.52999999999997</v>
      </c>
      <c r="M13" s="3">
        <v>97.34</v>
      </c>
      <c r="N13" s="3">
        <v>476.96</v>
      </c>
      <c r="O13" s="3">
        <v>39.24</v>
      </c>
      <c r="P13" s="3">
        <v>280.37</v>
      </c>
      <c r="Q13" s="3">
        <v>285.8</v>
      </c>
      <c r="R13" s="3">
        <v>920.9</v>
      </c>
      <c r="S13" s="3">
        <v>177.72</v>
      </c>
      <c r="T13" s="3">
        <v>1454.4</v>
      </c>
      <c r="U13" s="3">
        <v>208.38</v>
      </c>
      <c r="V13" s="3">
        <v>946.82</v>
      </c>
      <c r="W13" s="3">
        <v>19.170000000000002</v>
      </c>
      <c r="X13" s="3">
        <v>40.85</v>
      </c>
      <c r="Y13" s="3">
        <v>301.92</v>
      </c>
      <c r="Z13" s="3">
        <v>2018.1</v>
      </c>
      <c r="AA13" s="3">
        <v>286.17</v>
      </c>
      <c r="AB13" s="3">
        <v>2756.27</v>
      </c>
    </row>
    <row r="14" spans="1:28" ht="15" customHeight="1" x14ac:dyDescent="0.3">
      <c r="A14" s="14">
        <f>IF('KPI Definition'!A13 = "","",'KPI Definition'!A13)</f>
        <v>12</v>
      </c>
      <c r="B14" s="14" t="str">
        <f>IF('KPI Definition'!B13 = "","",'KPI Definition'!B13)</f>
        <v>Revenue</v>
      </c>
      <c r="C14" s="14" t="str">
        <f>IF('KPI Definition'!C13 = "","",'KPI Definition'!C13)</f>
        <v>Monthly Recurring Revenue (MRR)</v>
      </c>
      <c r="D14" s="14" t="str">
        <f>IF('KPI Definition'!D13 = "","",'KPI Definition'!D13)</f>
        <v xml:space="preserve">Currency </v>
      </c>
      <c r="E14" s="3">
        <v>235.04</v>
      </c>
      <c r="F14" s="3">
        <v>107.96</v>
      </c>
      <c r="G14" s="3">
        <v>8.91</v>
      </c>
      <c r="H14" s="3">
        <v>341.7</v>
      </c>
      <c r="I14" s="3">
        <v>3.49</v>
      </c>
      <c r="J14" s="3">
        <v>225.13</v>
      </c>
      <c r="K14" s="3">
        <v>74.73</v>
      </c>
      <c r="L14" s="3">
        <v>452.59</v>
      </c>
      <c r="M14" s="3">
        <v>51.2</v>
      </c>
      <c r="N14" s="3">
        <v>193.84</v>
      </c>
      <c r="O14" s="3">
        <v>412.18</v>
      </c>
      <c r="P14" s="3">
        <v>1418.14</v>
      </c>
      <c r="Q14" s="3">
        <v>3.95</v>
      </c>
      <c r="R14" s="3">
        <v>1125.32</v>
      </c>
      <c r="S14" s="3">
        <v>138.34</v>
      </c>
      <c r="T14" s="3">
        <v>1546.47</v>
      </c>
      <c r="U14" s="3">
        <v>237.64</v>
      </c>
      <c r="V14" s="3">
        <v>2273.13</v>
      </c>
      <c r="W14" s="3">
        <v>467.05</v>
      </c>
      <c r="X14" s="3">
        <v>2211.2800000000002</v>
      </c>
      <c r="Y14" s="3">
        <v>227.04</v>
      </c>
      <c r="Z14" s="3">
        <v>2154.1</v>
      </c>
      <c r="AA14" s="3">
        <v>156.36000000000001</v>
      </c>
      <c r="AB14" s="3">
        <v>232.14</v>
      </c>
    </row>
    <row r="15" spans="1:28" ht="15" customHeight="1" x14ac:dyDescent="0.3">
      <c r="A15" s="14">
        <f>IF('KPI Definition'!A14 = "","",'KPI Definition'!A14)</f>
        <v>13</v>
      </c>
      <c r="B15" s="14" t="str">
        <f>IF('KPI Definition'!B14 = "","",'KPI Definition'!B14)</f>
        <v>Marketing Performance</v>
      </c>
      <c r="C15" s="14" t="str">
        <f>IF('KPI Definition'!C14 = "","",'KPI Definition'!C14)</f>
        <v>Lead Conversion Rate</v>
      </c>
      <c r="D15" s="14" t="str">
        <f>IF('KPI Definition'!D14 = "","",'KPI Definition'!D14)</f>
        <v xml:space="preserve"> (%)</v>
      </c>
      <c r="E15" s="3">
        <v>58.69</v>
      </c>
      <c r="F15" s="3">
        <v>42.22</v>
      </c>
      <c r="G15" s="3">
        <v>107.29</v>
      </c>
      <c r="H15" s="3">
        <v>66.709999999999994</v>
      </c>
      <c r="I15" s="3">
        <v>339.25</v>
      </c>
      <c r="J15" s="3">
        <v>228.26</v>
      </c>
      <c r="K15" s="3">
        <v>34.25</v>
      </c>
      <c r="L15" s="3">
        <v>801.17</v>
      </c>
      <c r="M15" s="3">
        <v>283.56</v>
      </c>
      <c r="N15" s="3">
        <v>1393.49</v>
      </c>
      <c r="O15" s="3">
        <v>163.43</v>
      </c>
      <c r="P15" s="3">
        <v>675.73</v>
      </c>
      <c r="Q15" s="3">
        <v>113.43</v>
      </c>
      <c r="R15" s="3">
        <v>336.15</v>
      </c>
      <c r="S15" s="3">
        <v>159.44</v>
      </c>
      <c r="T15" s="3">
        <v>288.05</v>
      </c>
      <c r="U15" s="3">
        <v>5.19</v>
      </c>
      <c r="V15" s="3">
        <v>671.37</v>
      </c>
      <c r="W15" s="3">
        <v>174.08</v>
      </c>
      <c r="X15" s="3">
        <v>1250.3800000000001</v>
      </c>
      <c r="Y15" s="3">
        <v>148</v>
      </c>
      <c r="Z15" s="3">
        <v>3281.84</v>
      </c>
      <c r="AA15" s="3">
        <v>79.89</v>
      </c>
      <c r="AB15" s="3">
        <v>1860.84</v>
      </c>
    </row>
    <row r="16" spans="1:28" ht="15" customHeight="1" x14ac:dyDescent="0.3">
      <c r="A16" s="14">
        <f>IF('KPI Definition'!A15 = "","",'KPI Definition'!A15)</f>
        <v>14</v>
      </c>
      <c r="B16" s="14" t="str">
        <f>IF('KPI Definition'!B15 = "","",'KPI Definition'!B15)</f>
        <v>Marketing Performance</v>
      </c>
      <c r="C16" s="14" t="str">
        <f>IF('KPI Definition'!C15 = "","",'KPI Definition'!C15)</f>
        <v>Cost per Lead Acquisition</v>
      </c>
      <c r="D16" s="14" t="str">
        <f>IF('KPI Definition'!D15 = "","",'KPI Definition'!D15)</f>
        <v xml:space="preserve">Currency </v>
      </c>
      <c r="E16" s="3">
        <v>226.87</v>
      </c>
      <c r="F16" s="3">
        <v>203.26</v>
      </c>
      <c r="G16" s="3">
        <v>12.72</v>
      </c>
      <c r="H16" s="3">
        <v>238.42</v>
      </c>
      <c r="I16" s="3">
        <v>74.38</v>
      </c>
      <c r="J16" s="3">
        <v>322.39</v>
      </c>
      <c r="K16" s="3">
        <v>56.58</v>
      </c>
      <c r="L16" s="3">
        <v>649.34</v>
      </c>
      <c r="M16" s="3">
        <v>104.72</v>
      </c>
      <c r="N16" s="3">
        <v>451.09</v>
      </c>
      <c r="O16" s="3">
        <v>274.2</v>
      </c>
      <c r="P16" s="3">
        <v>692.3</v>
      </c>
      <c r="Q16" s="3">
        <v>77.180000000000007</v>
      </c>
      <c r="R16" s="3">
        <v>1199.07</v>
      </c>
      <c r="S16" s="3">
        <v>9.56</v>
      </c>
      <c r="T16" s="3">
        <v>1548.7</v>
      </c>
      <c r="U16" s="3">
        <v>413.23</v>
      </c>
      <c r="V16" s="3">
        <v>2027.88</v>
      </c>
      <c r="W16" s="3">
        <v>57.05</v>
      </c>
      <c r="X16" s="3">
        <v>1370.1</v>
      </c>
      <c r="Y16" s="3">
        <v>92.05</v>
      </c>
      <c r="Z16" s="3">
        <v>1924.85</v>
      </c>
      <c r="AA16" s="3">
        <v>72.459999999999994</v>
      </c>
      <c r="AB16" s="3">
        <v>539.1</v>
      </c>
    </row>
    <row r="17" spans="1:28" ht="15" customHeight="1" x14ac:dyDescent="0.3">
      <c r="A17" s="14">
        <f>IF('KPI Definition'!A16 = "","",'KPI Definition'!A16)</f>
        <v>15</v>
      </c>
      <c r="B17" s="14" t="str">
        <f>IF('KPI Definition'!B16 = "","",'KPI Definition'!B16)</f>
        <v>Marketing Performance</v>
      </c>
      <c r="C17" s="14" t="str">
        <f>IF('KPI Definition'!C16 = "","",'KPI Definition'!C16)</f>
        <v>Social Media Engagement Rate</v>
      </c>
      <c r="D17" s="14" t="str">
        <f>IF('KPI Definition'!D16 = "","",'KPI Definition'!D16)</f>
        <v xml:space="preserve"> (%)</v>
      </c>
      <c r="E17" s="3">
        <v>232.09</v>
      </c>
      <c r="F17" s="3">
        <v>92.05</v>
      </c>
      <c r="G17" s="3">
        <v>2.13</v>
      </c>
      <c r="H17" s="3">
        <v>309.81</v>
      </c>
      <c r="I17" s="3">
        <v>46.53</v>
      </c>
      <c r="J17" s="3">
        <v>729.87</v>
      </c>
      <c r="K17" s="3">
        <v>440.36</v>
      </c>
      <c r="L17" s="3">
        <v>1201.77</v>
      </c>
      <c r="M17" s="3">
        <v>7.87</v>
      </c>
      <c r="N17" s="3">
        <v>503.16</v>
      </c>
      <c r="O17" s="3">
        <v>234.32</v>
      </c>
      <c r="P17" s="3">
        <v>284.42</v>
      </c>
      <c r="Q17" s="3">
        <v>19.98</v>
      </c>
      <c r="R17" s="3">
        <v>1409.77</v>
      </c>
      <c r="S17" s="3">
        <v>393.1</v>
      </c>
      <c r="T17" s="3">
        <v>407.66</v>
      </c>
      <c r="U17" s="3">
        <v>131.99</v>
      </c>
      <c r="V17" s="3">
        <v>1803.62</v>
      </c>
      <c r="W17" s="3">
        <v>365.29</v>
      </c>
      <c r="X17" s="3">
        <v>2713.13</v>
      </c>
      <c r="Y17" s="3">
        <v>68.08</v>
      </c>
      <c r="Z17" s="3">
        <v>2565.94</v>
      </c>
      <c r="AA17" s="3">
        <v>35.19</v>
      </c>
      <c r="AB17" s="3">
        <v>2088.25</v>
      </c>
    </row>
    <row r="18" spans="1:28" ht="15" customHeight="1" x14ac:dyDescent="0.3">
      <c r="A18" s="14" t="str">
        <f>IF('KPI Definition'!A17 = "","",'KPI Definition'!A17)</f>
        <v/>
      </c>
      <c r="B18" s="14" t="str">
        <f>IF('KPI Definition'!B17 = "","",'KPI Definition'!B17)</f>
        <v/>
      </c>
      <c r="C18" s="14" t="str">
        <f>IF('KPI Definition'!C17 = "","",'KPI Definition'!C17)</f>
        <v/>
      </c>
      <c r="D18" s="14" t="str">
        <f>IF('KPI Definition'!D17 = "","",'KPI Definition'!D17)</f>
        <v/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" customHeight="1" x14ac:dyDescent="0.3">
      <c r="A19" s="14" t="str">
        <f>IF('KPI Definition'!A18 = "","",'KPI Definition'!A18)</f>
        <v/>
      </c>
      <c r="B19" s="14" t="str">
        <f>IF('KPI Definition'!B18 = "","",'KPI Definition'!B18)</f>
        <v/>
      </c>
      <c r="C19" s="14" t="str">
        <f>IF('KPI Definition'!C18 = "","",'KPI Definition'!C18)</f>
        <v/>
      </c>
      <c r="D19" s="14" t="str">
        <f>IF('KPI Definition'!D18 = "","",'KPI Definition'!D18)</f>
        <v/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" customHeight="1" x14ac:dyDescent="0.3">
      <c r="A20" s="14" t="str">
        <f>IF('KPI Definition'!A19 = "","",'KPI Definition'!A19)</f>
        <v/>
      </c>
      <c r="B20" s="14" t="str">
        <f>IF('KPI Definition'!B19 = "","",'KPI Definition'!B19)</f>
        <v/>
      </c>
      <c r="C20" s="14" t="str">
        <f>IF('KPI Definition'!C19 = "","",'KPI Definition'!C19)</f>
        <v/>
      </c>
      <c r="D20" s="14" t="str">
        <f>IF('KPI Definition'!D19 = "","",'KPI Definition'!D19)</f>
        <v/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" customHeight="1" x14ac:dyDescent="0.3">
      <c r="A21" s="14" t="str">
        <f>IF('KPI Definition'!A20 = "","",'KPI Definition'!A20)</f>
        <v/>
      </c>
      <c r="B21" s="14" t="str">
        <f>IF('KPI Definition'!B20 = "","",'KPI Definition'!B20)</f>
        <v/>
      </c>
      <c r="C21" s="14" t="str">
        <f>IF('KPI Definition'!C20 = "","",'KPI Definition'!C20)</f>
        <v/>
      </c>
      <c r="D21" s="14" t="str">
        <f>IF('KPI Definition'!D20 = "","",'KPI Definition'!D20)</f>
        <v/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" customHeight="1" x14ac:dyDescent="0.3">
      <c r="A22" s="14" t="str">
        <f>IF('KPI Definition'!A21 = "","",'KPI Definition'!A21)</f>
        <v/>
      </c>
      <c r="B22" s="14" t="str">
        <f>IF('KPI Definition'!B21 = "","",'KPI Definition'!B21)</f>
        <v/>
      </c>
      <c r="C22" s="14" t="str">
        <f>IF('KPI Definition'!C21 = "","",'KPI Definition'!C21)</f>
        <v/>
      </c>
      <c r="D22" s="14" t="str">
        <f>IF('KPI Definition'!D21 = "","",'KPI Definition'!D21)</f>
        <v/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" customHeight="1" x14ac:dyDescent="0.3">
      <c r="A23" s="14" t="str">
        <f>IF('KPI Definition'!A22 = "","",'KPI Definition'!A22)</f>
        <v/>
      </c>
      <c r="B23" s="14" t="str">
        <f>IF('KPI Definition'!B22 = "","",'KPI Definition'!B22)</f>
        <v/>
      </c>
      <c r="C23" s="14" t="str">
        <f>IF('KPI Definition'!C22 = "","",'KPI Definition'!C22)</f>
        <v/>
      </c>
      <c r="D23" s="14" t="str">
        <f>IF('KPI Definition'!D22 = "","",'KPI Definition'!D22)</f>
        <v/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" customHeight="1" x14ac:dyDescent="0.3">
      <c r="A24" s="14" t="str">
        <f>IF('KPI Definition'!A23 = "","",'KPI Definition'!A23)</f>
        <v/>
      </c>
      <c r="B24" s="14" t="str">
        <f>IF('KPI Definition'!B23 = "","",'KPI Definition'!B23)</f>
        <v/>
      </c>
      <c r="C24" s="14" t="str">
        <f>IF('KPI Definition'!C23 = "","",'KPI Definition'!C23)</f>
        <v/>
      </c>
      <c r="D24" s="14" t="str">
        <f>IF('KPI Definition'!D23 = "","",'KPI Definition'!D23)</f>
        <v/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" customHeight="1" x14ac:dyDescent="0.3">
      <c r="A25" s="14" t="str">
        <f>IF('KPI Definition'!A24 = "","",'KPI Definition'!A24)</f>
        <v/>
      </c>
      <c r="B25" s="14" t="str">
        <f>IF('KPI Definition'!B24 = "","",'KPI Definition'!B24)</f>
        <v/>
      </c>
      <c r="C25" s="14" t="str">
        <f>IF('KPI Definition'!C24 = "","",'KPI Definition'!C24)</f>
        <v/>
      </c>
      <c r="D25" s="14" t="str">
        <f>IF('KPI Definition'!D24 = "","",'KPI Definition'!D24)</f>
        <v/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" customHeight="1" x14ac:dyDescent="0.3">
      <c r="A26" s="14" t="str">
        <f>IF('KPI Definition'!A25 = "","",'KPI Definition'!A25)</f>
        <v/>
      </c>
      <c r="B26" s="14" t="str">
        <f>IF('KPI Definition'!B25 = "","",'KPI Definition'!B25)</f>
        <v/>
      </c>
      <c r="C26" s="14" t="str">
        <f>IF('KPI Definition'!C25 = "","",'KPI Definition'!C25)</f>
        <v/>
      </c>
      <c r="D26" s="14" t="str">
        <f>IF('KPI Definition'!D25 = "","",'KPI Definition'!D25)</f>
        <v/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" customHeight="1" x14ac:dyDescent="0.3">
      <c r="A27" s="14" t="str">
        <f>IF('KPI Definition'!A26 = "","",'KPI Definition'!A26)</f>
        <v/>
      </c>
      <c r="B27" s="14" t="str">
        <f>IF('KPI Definition'!B26 = "","",'KPI Definition'!B26)</f>
        <v/>
      </c>
      <c r="C27" s="14" t="str">
        <f>IF('KPI Definition'!C26 = "","",'KPI Definition'!C26)</f>
        <v/>
      </c>
      <c r="D27" s="14" t="str">
        <f>IF('KPI Definition'!D26 = "","",'KPI Definition'!D26)</f>
        <v/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" customHeight="1" x14ac:dyDescent="0.3">
      <c r="A28" s="14" t="str">
        <f>IF('KPI Definition'!A27 = "","",'KPI Definition'!A27)</f>
        <v/>
      </c>
      <c r="B28" s="14" t="str">
        <f>IF('KPI Definition'!B27 = "","",'KPI Definition'!B27)</f>
        <v/>
      </c>
      <c r="C28" s="14" t="str">
        <f>IF('KPI Definition'!C27 = "","",'KPI Definition'!C27)</f>
        <v/>
      </c>
      <c r="D28" s="14" t="str">
        <f>IF('KPI Definition'!D27 = "","",'KPI Definition'!D27)</f>
        <v/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" customHeight="1" x14ac:dyDescent="0.3">
      <c r="A29" s="14" t="str">
        <f>IF('KPI Definition'!A28 = "","",'KPI Definition'!A28)</f>
        <v/>
      </c>
      <c r="B29" s="14" t="str">
        <f>IF('KPI Definition'!B28 = "","",'KPI Definition'!B28)</f>
        <v/>
      </c>
      <c r="C29" s="14" t="str">
        <f>IF('KPI Definition'!C28 = "","",'KPI Definition'!C28)</f>
        <v/>
      </c>
      <c r="D29" s="14" t="str">
        <f>IF('KPI Definition'!D28 = "","",'KPI Definition'!D28)</f>
        <v/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" customHeight="1" x14ac:dyDescent="0.3">
      <c r="A30" s="14" t="str">
        <f>IF('KPI Definition'!A29 = "","",'KPI Definition'!A29)</f>
        <v/>
      </c>
      <c r="B30" s="14" t="str">
        <f>IF('KPI Definition'!B29 = "","",'KPI Definition'!B29)</f>
        <v/>
      </c>
      <c r="C30" s="14" t="str">
        <f>IF('KPI Definition'!C29 = "","",'KPI Definition'!C29)</f>
        <v/>
      </c>
      <c r="D30" s="14" t="str">
        <f>IF('KPI Definition'!D29 = "","",'KPI Definition'!D29)</f>
        <v/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" customHeight="1" x14ac:dyDescent="0.3">
      <c r="A31" s="14" t="str">
        <f>IF('KPI Definition'!A30 = "","",'KPI Definition'!A30)</f>
        <v/>
      </c>
      <c r="B31" s="14" t="str">
        <f>IF('KPI Definition'!B30 = "","",'KPI Definition'!B30)</f>
        <v/>
      </c>
      <c r="C31" s="14" t="str">
        <f>IF('KPI Definition'!C30 = "","",'KPI Definition'!C30)</f>
        <v/>
      </c>
      <c r="D31" s="14" t="str">
        <f>IF('KPI Definition'!D30 = "","",'KPI Definition'!D30)</f>
        <v/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</sheetData>
  <mergeCells count="13">
    <mergeCell ref="AA1:AB1"/>
    <mergeCell ref="A1:D1"/>
    <mergeCell ref="S1:T1"/>
    <mergeCell ref="U1:V1"/>
    <mergeCell ref="W1:X1"/>
    <mergeCell ref="Y1:Z1"/>
    <mergeCell ref="Q1:R1"/>
    <mergeCell ref="E1:F1"/>
    <mergeCell ref="G1:H1"/>
    <mergeCell ref="I1:J1"/>
    <mergeCell ref="K1:L1"/>
    <mergeCell ref="M1:N1"/>
    <mergeCell ref="O1:P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1E35-0B01-4855-A8A7-71DFFEEABAB8}">
  <sheetPr codeName="Sheet6">
    <tabColor theme="5" tint="-0.249977111117893"/>
  </sheetPr>
  <dimension ref="A1:AB31"/>
  <sheetViews>
    <sheetView showGridLines="0" showRowColHeaders="0" workbookViewId="0">
      <pane ySplit="2" topLeftCell="A3" activePane="bottomLeft" state="frozen"/>
      <selection activeCell="C3" sqref="C3:H3"/>
      <selection pane="bottomLeft" activeCell="Y26" sqref="Y26"/>
    </sheetView>
  </sheetViews>
  <sheetFormatPr defaultRowHeight="14.4" x14ac:dyDescent="0.3"/>
  <cols>
    <col min="1" max="1" width="10.44140625" bestFit="1" customWidth="1"/>
    <col min="2" max="2" width="20" customWidth="1"/>
    <col min="3" max="3" width="23.21875" customWidth="1"/>
    <col min="4" max="4" width="16.6640625" customWidth="1"/>
    <col min="5" max="6" width="11.109375" bestFit="1" customWidth="1"/>
    <col min="7" max="8" width="10.21875" bestFit="1" customWidth="1"/>
    <col min="9" max="12" width="11.109375" bestFit="1" customWidth="1"/>
    <col min="13" max="13" width="10.21875" bestFit="1" customWidth="1"/>
    <col min="14" max="14" width="11.109375" bestFit="1" customWidth="1"/>
    <col min="15" max="16" width="10.21875" bestFit="1" customWidth="1"/>
    <col min="17" max="20" width="11.109375" bestFit="1" customWidth="1"/>
    <col min="21" max="21" width="10.21875" bestFit="1" customWidth="1"/>
    <col min="22" max="28" width="11.109375" bestFit="1" customWidth="1"/>
  </cols>
  <sheetData>
    <row r="1" spans="1:28" ht="22.5" customHeight="1" x14ac:dyDescent="0.3">
      <c r="A1" s="116"/>
      <c r="B1" s="117"/>
      <c r="C1" s="117"/>
      <c r="D1" s="118"/>
      <c r="E1" s="115">
        <f>EDATE('KPI Input_ Actual'!E1,-12)</f>
        <v>44927</v>
      </c>
      <c r="F1" s="115"/>
      <c r="G1" s="115">
        <f>EDATE(E1,1)</f>
        <v>44958</v>
      </c>
      <c r="H1" s="115"/>
      <c r="I1" s="115">
        <f>EDATE(G1,1)</f>
        <v>44986</v>
      </c>
      <c r="J1" s="115"/>
      <c r="K1" s="115">
        <f>EDATE(I1,1)</f>
        <v>45017</v>
      </c>
      <c r="L1" s="115"/>
      <c r="M1" s="115">
        <f>EDATE(K1,1)</f>
        <v>45047</v>
      </c>
      <c r="N1" s="115"/>
      <c r="O1" s="115">
        <f>EDATE(M1,1)</f>
        <v>45078</v>
      </c>
      <c r="P1" s="115"/>
      <c r="Q1" s="115">
        <f>EDATE(O1,1)</f>
        <v>45108</v>
      </c>
      <c r="R1" s="115"/>
      <c r="S1" s="115">
        <f>EDATE(Q1,1)</f>
        <v>45139</v>
      </c>
      <c r="T1" s="115"/>
      <c r="U1" s="115">
        <f>EDATE(S1,1)</f>
        <v>45170</v>
      </c>
      <c r="V1" s="115"/>
      <c r="W1" s="115">
        <f>EDATE(U1,1)</f>
        <v>45200</v>
      </c>
      <c r="X1" s="115"/>
      <c r="Y1" s="115">
        <f>EDATE(W1,1)</f>
        <v>45231</v>
      </c>
      <c r="Z1" s="115"/>
      <c r="AA1" s="113">
        <f t="shared" ref="AA1" si="0">EDATE(Y1,1)</f>
        <v>45261</v>
      </c>
      <c r="AB1" s="114"/>
    </row>
    <row r="2" spans="1:28" ht="15" customHeight="1" x14ac:dyDescent="0.3">
      <c r="A2" s="24" t="s">
        <v>7</v>
      </c>
      <c r="B2" s="24" t="s">
        <v>3</v>
      </c>
      <c r="C2" s="25" t="s">
        <v>4</v>
      </c>
      <c r="D2" s="25" t="s">
        <v>0</v>
      </c>
      <c r="E2" s="10" t="s">
        <v>8</v>
      </c>
      <c r="F2" s="10" t="s">
        <v>9</v>
      </c>
      <c r="G2" s="10" t="s">
        <v>8</v>
      </c>
      <c r="H2" s="10" t="s">
        <v>9</v>
      </c>
      <c r="I2" s="10" t="s">
        <v>8</v>
      </c>
      <c r="J2" s="10" t="s">
        <v>9</v>
      </c>
      <c r="K2" s="10" t="s">
        <v>8</v>
      </c>
      <c r="L2" s="10" t="s">
        <v>9</v>
      </c>
      <c r="M2" s="10" t="s">
        <v>8</v>
      </c>
      <c r="N2" s="10" t="s">
        <v>9</v>
      </c>
      <c r="O2" s="10" t="s">
        <v>8</v>
      </c>
      <c r="P2" s="10" t="s">
        <v>9</v>
      </c>
      <c r="Q2" s="10" t="s">
        <v>8</v>
      </c>
      <c r="R2" s="10" t="s">
        <v>9</v>
      </c>
      <c r="S2" s="10" t="s">
        <v>8</v>
      </c>
      <c r="T2" s="10" t="s">
        <v>9</v>
      </c>
      <c r="U2" s="10" t="s">
        <v>8</v>
      </c>
      <c r="V2" s="10" t="s">
        <v>9</v>
      </c>
      <c r="W2" s="10" t="s">
        <v>8</v>
      </c>
      <c r="X2" s="10" t="s">
        <v>9</v>
      </c>
      <c r="Y2" s="10" t="s">
        <v>8</v>
      </c>
      <c r="Z2" s="10" t="s">
        <v>9</v>
      </c>
      <c r="AA2" s="10" t="s">
        <v>8</v>
      </c>
      <c r="AB2" s="10" t="s">
        <v>9</v>
      </c>
    </row>
    <row r="3" spans="1:28" ht="15" customHeight="1" x14ac:dyDescent="0.3">
      <c r="A3" s="75">
        <f>IF('KPI Definition'!A2 = "","",'KPI Definition'!A2)</f>
        <v>1</v>
      </c>
      <c r="B3" s="75" t="str">
        <f>IF('KPI Definition'!B2 = "","",'KPI Definition'!B2)</f>
        <v>Project Performance</v>
      </c>
      <c r="C3" s="75" t="str">
        <f>IF('KPI Definition'!C2 = "","",'KPI Definition'!C2)</f>
        <v>Number of Projects Completed</v>
      </c>
      <c r="D3" s="75" t="str">
        <f>IF('KPI Definition'!D2 = "","",'KPI Definition'!D2)</f>
        <v>Count</v>
      </c>
      <c r="E3" s="72">
        <v>160.59</v>
      </c>
      <c r="F3" s="72">
        <v>482.51</v>
      </c>
      <c r="G3" s="72">
        <v>198.67</v>
      </c>
      <c r="H3" s="72">
        <v>185.47</v>
      </c>
      <c r="I3" s="72">
        <v>204.03</v>
      </c>
      <c r="J3" s="72">
        <v>258.18</v>
      </c>
      <c r="K3" s="72">
        <v>75.489999999999995</v>
      </c>
      <c r="L3" s="72">
        <v>468.07</v>
      </c>
      <c r="M3" s="72">
        <v>464.93</v>
      </c>
      <c r="N3" s="72">
        <v>114.21</v>
      </c>
      <c r="O3" s="72">
        <v>28.49</v>
      </c>
      <c r="P3" s="72">
        <v>2093.2600000000002</v>
      </c>
      <c r="Q3" s="72">
        <v>229.99</v>
      </c>
      <c r="R3" s="72">
        <v>13.4</v>
      </c>
      <c r="S3" s="72">
        <v>156.94999999999999</v>
      </c>
      <c r="T3" s="72">
        <v>2647.83</v>
      </c>
      <c r="U3" s="72">
        <v>192.31</v>
      </c>
      <c r="V3" s="72">
        <v>2941.33</v>
      </c>
      <c r="W3" s="72">
        <v>50.69</v>
      </c>
      <c r="X3" s="72">
        <v>4025.92</v>
      </c>
      <c r="Y3" s="72">
        <v>111.6</v>
      </c>
      <c r="Z3" s="72">
        <v>1884.27</v>
      </c>
      <c r="AA3" s="72">
        <v>316.24</v>
      </c>
      <c r="AB3" s="72">
        <v>690.48</v>
      </c>
    </row>
    <row r="4" spans="1:28" ht="15" customHeight="1" x14ac:dyDescent="0.3">
      <c r="A4" s="75">
        <f>IF('KPI Definition'!A3 = "","",'KPI Definition'!A3)</f>
        <v>2</v>
      </c>
      <c r="B4" s="75" t="str">
        <f>IF('KPI Definition'!B3 = "","",'KPI Definition'!B3)</f>
        <v>Project Performance</v>
      </c>
      <c r="C4" s="75" t="str">
        <f>IF('KPI Definition'!C3 = "","",'KPI Definition'!C3)</f>
        <v>On-Time Project Completion Rate</v>
      </c>
      <c r="D4" s="75" t="str">
        <f>IF('KPI Definition'!D3 = "","",'KPI Definition'!D3)</f>
        <v xml:space="preserve"> (%)</v>
      </c>
      <c r="E4" s="72">
        <v>221.57</v>
      </c>
      <c r="F4" s="72">
        <v>106.1</v>
      </c>
      <c r="G4" s="72">
        <v>37.1</v>
      </c>
      <c r="H4" s="72">
        <v>334.67</v>
      </c>
      <c r="I4" s="72">
        <v>5.12</v>
      </c>
      <c r="J4" s="72">
        <v>303.32</v>
      </c>
      <c r="K4" s="72">
        <v>2.12</v>
      </c>
      <c r="L4" s="72">
        <v>989.73</v>
      </c>
      <c r="M4" s="72">
        <v>66.97</v>
      </c>
      <c r="N4" s="72">
        <v>287.33999999999997</v>
      </c>
      <c r="O4" s="72">
        <v>31.88</v>
      </c>
      <c r="P4" s="72">
        <v>726.69</v>
      </c>
      <c r="Q4" s="72">
        <v>10.93</v>
      </c>
      <c r="R4" s="72">
        <v>1369.26</v>
      </c>
      <c r="S4" s="72">
        <v>161.97999999999999</v>
      </c>
      <c r="T4" s="72">
        <v>472.81</v>
      </c>
      <c r="U4" s="72">
        <v>5.7</v>
      </c>
      <c r="V4" s="72">
        <v>798.31</v>
      </c>
      <c r="W4" s="72">
        <v>408.03</v>
      </c>
      <c r="X4" s="72">
        <v>149.26</v>
      </c>
      <c r="Y4" s="72">
        <v>236.35</v>
      </c>
      <c r="Z4" s="72">
        <v>776.4</v>
      </c>
      <c r="AA4" s="72">
        <v>95</v>
      </c>
      <c r="AB4" s="72">
        <v>481.01</v>
      </c>
    </row>
    <row r="5" spans="1:28" ht="15" customHeight="1" x14ac:dyDescent="0.3">
      <c r="A5" s="75">
        <f>IF('KPI Definition'!A4 = "","",'KPI Definition'!A4)</f>
        <v>3</v>
      </c>
      <c r="B5" s="75" t="str">
        <f>IF('KPI Definition'!B4 = "","",'KPI Definition'!B4)</f>
        <v>Client Satisfaction</v>
      </c>
      <c r="C5" s="75" t="str">
        <f>IF('KPI Definition'!C4 = "","",'KPI Definition'!C4)</f>
        <v>Client Satisfaction Score</v>
      </c>
      <c r="D5" s="75" t="str">
        <f>IF('KPI Definition'!D4 = "","",'KPI Definition'!D4)</f>
        <v>Score</v>
      </c>
      <c r="E5" s="72">
        <v>368.68</v>
      </c>
      <c r="F5" s="72">
        <v>253.35</v>
      </c>
      <c r="G5" s="72">
        <v>422.13</v>
      </c>
      <c r="H5" s="72">
        <v>86.44</v>
      </c>
      <c r="I5" s="72">
        <v>42.02</v>
      </c>
      <c r="J5" s="72">
        <v>629.66999999999996</v>
      </c>
      <c r="K5" s="72">
        <v>55.27</v>
      </c>
      <c r="L5" s="72">
        <v>119.8</v>
      </c>
      <c r="M5" s="72">
        <v>257.13</v>
      </c>
      <c r="N5" s="72">
        <v>1759.34</v>
      </c>
      <c r="O5" s="72">
        <v>13.53</v>
      </c>
      <c r="P5" s="72">
        <v>293.36</v>
      </c>
      <c r="Q5" s="72">
        <v>187.69</v>
      </c>
      <c r="R5" s="72">
        <v>647.54</v>
      </c>
      <c r="S5" s="72">
        <v>63.46</v>
      </c>
      <c r="T5" s="72">
        <v>2484.88</v>
      </c>
      <c r="U5" s="72">
        <v>130.99</v>
      </c>
      <c r="V5" s="72">
        <v>2360.92</v>
      </c>
      <c r="W5" s="72">
        <v>155.38</v>
      </c>
      <c r="X5" s="72">
        <v>2226.36</v>
      </c>
      <c r="Y5" s="72">
        <v>169.84</v>
      </c>
      <c r="Z5" s="72">
        <v>2529.8200000000002</v>
      </c>
      <c r="AA5" s="72">
        <v>243.95</v>
      </c>
      <c r="AB5" s="72">
        <v>1777.9</v>
      </c>
    </row>
    <row r="6" spans="1:28" ht="15" customHeight="1" x14ac:dyDescent="0.3">
      <c r="A6" s="75">
        <f>IF('KPI Definition'!A5 = "","",'KPI Definition'!A5)</f>
        <v>4</v>
      </c>
      <c r="B6" s="75" t="str">
        <f>IF('KPI Definition'!B5 = "","",'KPI Definition'!B5)</f>
        <v>Client Satisfaction</v>
      </c>
      <c r="C6" s="75" t="str">
        <f>IF('KPI Definition'!C5 = "","",'KPI Definition'!C5)</f>
        <v>Net Promoter Score (NPS)</v>
      </c>
      <c r="D6" s="75" t="str">
        <f>IF('KPI Definition'!D5 = "","",'KPI Definition'!D5)</f>
        <v xml:space="preserve">Score </v>
      </c>
      <c r="E6" s="72">
        <v>17.079999999999998</v>
      </c>
      <c r="F6" s="72">
        <v>125.8</v>
      </c>
      <c r="G6" s="72">
        <v>91.68</v>
      </c>
      <c r="H6" s="72">
        <v>222.97</v>
      </c>
      <c r="I6" s="72">
        <v>153.88</v>
      </c>
      <c r="J6" s="72">
        <v>75.81</v>
      </c>
      <c r="K6" s="72">
        <v>383.1</v>
      </c>
      <c r="L6" s="72">
        <v>932.87</v>
      </c>
      <c r="M6" s="72">
        <v>131.5</v>
      </c>
      <c r="N6" s="72">
        <v>280.27999999999997</v>
      </c>
      <c r="O6" s="72">
        <v>298.29000000000002</v>
      </c>
      <c r="P6" s="72">
        <v>1643.61</v>
      </c>
      <c r="Q6" s="72">
        <v>8.7799999999999994</v>
      </c>
      <c r="R6" s="72">
        <v>236.31</v>
      </c>
      <c r="S6" s="72">
        <v>378.47</v>
      </c>
      <c r="T6" s="72">
        <v>1060.05</v>
      </c>
      <c r="U6" s="72">
        <v>179.76</v>
      </c>
      <c r="V6" s="72">
        <v>851.69</v>
      </c>
      <c r="W6" s="72">
        <v>69.91</v>
      </c>
      <c r="X6" s="72">
        <v>689.23</v>
      </c>
      <c r="Y6" s="72">
        <v>29.73</v>
      </c>
      <c r="Z6" s="72">
        <v>1582.09</v>
      </c>
      <c r="AA6" s="72">
        <v>152.88999999999999</v>
      </c>
      <c r="AB6" s="72">
        <v>2205.64</v>
      </c>
    </row>
    <row r="7" spans="1:28" ht="15" customHeight="1" x14ac:dyDescent="0.3">
      <c r="A7" s="75">
        <f>IF('KPI Definition'!A6 = "","",'KPI Definition'!A6)</f>
        <v>5</v>
      </c>
      <c r="B7" s="75" t="str">
        <f>IF('KPI Definition'!B6 = "","",'KPI Definition'!B6)</f>
        <v>Cost Management</v>
      </c>
      <c r="C7" s="75" t="str">
        <f>IF('KPI Definition'!C6 = "","",'KPI Definition'!C6)</f>
        <v>Average Cost per Project</v>
      </c>
      <c r="D7" s="75" t="str">
        <f>IF('KPI Definition'!D6 = "","",'KPI Definition'!D6)</f>
        <v>Currency</v>
      </c>
      <c r="E7" s="72">
        <v>368.65</v>
      </c>
      <c r="F7" s="72">
        <v>250.11</v>
      </c>
      <c r="G7" s="72">
        <v>225.4</v>
      </c>
      <c r="H7" s="72">
        <v>367.23</v>
      </c>
      <c r="I7" s="72">
        <v>100.16</v>
      </c>
      <c r="J7" s="72">
        <v>200.05</v>
      </c>
      <c r="K7" s="72">
        <v>15.33</v>
      </c>
      <c r="L7" s="72">
        <v>829.77</v>
      </c>
      <c r="M7" s="72">
        <v>26.03</v>
      </c>
      <c r="N7" s="72">
        <v>209.23</v>
      </c>
      <c r="O7" s="72">
        <v>93.56</v>
      </c>
      <c r="P7" s="72">
        <v>549.79999999999995</v>
      </c>
      <c r="Q7" s="72">
        <v>183.13</v>
      </c>
      <c r="R7" s="72">
        <v>1446.34</v>
      </c>
      <c r="S7" s="72">
        <v>47.55</v>
      </c>
      <c r="T7" s="72">
        <v>744.28</v>
      </c>
      <c r="U7" s="72">
        <v>31.13</v>
      </c>
      <c r="V7" s="72">
        <v>330.91</v>
      </c>
      <c r="W7" s="72">
        <v>336.53</v>
      </c>
      <c r="X7" s="72">
        <v>1719.68</v>
      </c>
      <c r="Y7" s="72">
        <v>124.87</v>
      </c>
      <c r="Z7" s="72">
        <v>2790.53</v>
      </c>
      <c r="AA7" s="72">
        <v>98.66</v>
      </c>
      <c r="AB7" s="72">
        <v>1698.27</v>
      </c>
    </row>
    <row r="8" spans="1:28" ht="15" customHeight="1" x14ac:dyDescent="0.3">
      <c r="A8" s="75">
        <f>IF('KPI Definition'!A7 = "","",'KPI Definition'!A7)</f>
        <v>6</v>
      </c>
      <c r="B8" s="75" t="str">
        <f>IF('KPI Definition'!B7 = "","",'KPI Definition'!B7)</f>
        <v>Cost Management</v>
      </c>
      <c r="C8" s="75" t="str">
        <f>IF('KPI Definition'!C7 = "","",'KPI Definition'!C7)</f>
        <v>Budget Variance</v>
      </c>
      <c r="D8" s="75" t="str">
        <f>IF('KPI Definition'!D7 = "","",'KPI Definition'!D7)</f>
        <v xml:space="preserve"> (%)</v>
      </c>
      <c r="E8" s="72">
        <v>12.83</v>
      </c>
      <c r="F8" s="72">
        <v>14.3</v>
      </c>
      <c r="G8" s="72">
        <v>73.069999999999993</v>
      </c>
      <c r="H8" s="72">
        <v>83.42</v>
      </c>
      <c r="I8" s="72">
        <v>11.14</v>
      </c>
      <c r="J8" s="72">
        <v>400.38</v>
      </c>
      <c r="K8" s="72">
        <v>55.58</v>
      </c>
      <c r="L8" s="72">
        <v>366.26</v>
      </c>
      <c r="M8" s="72">
        <v>31.72</v>
      </c>
      <c r="N8" s="72">
        <v>278.52</v>
      </c>
      <c r="O8" s="72">
        <v>143.69</v>
      </c>
      <c r="P8" s="72">
        <v>717.22</v>
      </c>
      <c r="Q8" s="72">
        <v>27.92</v>
      </c>
      <c r="R8" s="72">
        <v>613.6</v>
      </c>
      <c r="S8" s="72">
        <v>385.94</v>
      </c>
      <c r="T8" s="72">
        <v>185.45</v>
      </c>
      <c r="U8" s="72">
        <v>100.11</v>
      </c>
      <c r="V8" s="72">
        <v>1770.22</v>
      </c>
      <c r="W8" s="72">
        <v>188.09</v>
      </c>
      <c r="X8" s="72">
        <v>1101.73</v>
      </c>
      <c r="Y8" s="72">
        <v>7.54</v>
      </c>
      <c r="Z8" s="72">
        <v>557.11</v>
      </c>
      <c r="AA8" s="72">
        <v>34.42</v>
      </c>
      <c r="AB8" s="72">
        <v>645.76</v>
      </c>
    </row>
    <row r="9" spans="1:28" ht="15" customHeight="1" x14ac:dyDescent="0.3">
      <c r="A9" s="75">
        <f>IF('KPI Definition'!A8 = "","",'KPI Definition'!A8)</f>
        <v>7</v>
      </c>
      <c r="B9" s="75" t="str">
        <f>IF('KPI Definition'!B8 = "","",'KPI Definition'!B8)</f>
        <v>Resource Utilization</v>
      </c>
      <c r="C9" s="75" t="str">
        <f>IF('KPI Definition'!C8 = "","",'KPI Definition'!C8)</f>
        <v>Resource Utilization Rate</v>
      </c>
      <c r="D9" s="75" t="str">
        <f>IF('KPI Definition'!D8 = "","",'KPI Definition'!D8)</f>
        <v xml:space="preserve"> (%)</v>
      </c>
      <c r="E9" s="72">
        <v>262.25</v>
      </c>
      <c r="F9" s="72">
        <v>91.7</v>
      </c>
      <c r="G9" s="72">
        <v>243.42</v>
      </c>
      <c r="H9" s="72">
        <v>608.26</v>
      </c>
      <c r="I9" s="72">
        <v>122.82</v>
      </c>
      <c r="J9" s="72">
        <v>329.89</v>
      </c>
      <c r="K9" s="72">
        <v>19.62</v>
      </c>
      <c r="L9" s="72">
        <v>1273.3</v>
      </c>
      <c r="M9" s="72">
        <v>290.36</v>
      </c>
      <c r="N9" s="72">
        <v>1492.75</v>
      </c>
      <c r="O9" s="72">
        <v>362.36</v>
      </c>
      <c r="P9" s="72">
        <v>439.3</v>
      </c>
      <c r="Q9" s="72">
        <v>105.61</v>
      </c>
      <c r="R9" s="72">
        <v>1727.73</v>
      </c>
      <c r="S9" s="72">
        <v>482.31</v>
      </c>
      <c r="T9" s="72">
        <v>3359.63</v>
      </c>
      <c r="U9" s="72">
        <v>241.89</v>
      </c>
      <c r="V9" s="72">
        <v>1946.21</v>
      </c>
      <c r="W9" s="72">
        <v>275.07</v>
      </c>
      <c r="X9" s="72">
        <v>248.97</v>
      </c>
      <c r="Y9" s="72">
        <v>159.97</v>
      </c>
      <c r="Z9" s="72">
        <v>246.47</v>
      </c>
      <c r="AA9" s="72">
        <v>29.57</v>
      </c>
      <c r="AB9" s="72">
        <v>1756.23</v>
      </c>
    </row>
    <row r="10" spans="1:28" ht="15" customHeight="1" x14ac:dyDescent="0.3">
      <c r="A10" s="75">
        <f>IF('KPI Definition'!A9 = "","",'KPI Definition'!A9)</f>
        <v>8</v>
      </c>
      <c r="B10" s="75" t="str">
        <f>IF('KPI Definition'!B9 = "","",'KPI Definition'!B9)</f>
        <v>Resource Utilization</v>
      </c>
      <c r="C10" s="75" t="str">
        <f>IF('KPI Definition'!C9 = "","",'KPI Definition'!C9)</f>
        <v>Billable Hours Percentage</v>
      </c>
      <c r="D10" s="75" t="str">
        <f>IF('KPI Definition'!D9 = "","",'KPI Definition'!D9)</f>
        <v xml:space="preserve"> (%)</v>
      </c>
      <c r="E10" s="72">
        <v>115.85</v>
      </c>
      <c r="F10" s="72">
        <v>152.57</v>
      </c>
      <c r="G10" s="72">
        <v>79.67</v>
      </c>
      <c r="H10" s="72">
        <v>372.46</v>
      </c>
      <c r="I10" s="72">
        <v>104.34</v>
      </c>
      <c r="J10" s="72">
        <v>412.76</v>
      </c>
      <c r="K10" s="72">
        <v>330.13</v>
      </c>
      <c r="L10" s="72">
        <v>823.02</v>
      </c>
      <c r="M10" s="72">
        <v>108.3</v>
      </c>
      <c r="N10" s="72">
        <v>828.85</v>
      </c>
      <c r="O10" s="72">
        <v>79.55</v>
      </c>
      <c r="P10" s="72">
        <v>365.94</v>
      </c>
      <c r="Q10" s="72">
        <v>227.68</v>
      </c>
      <c r="R10" s="72">
        <v>1945.53</v>
      </c>
      <c r="S10" s="72">
        <v>74.930000000000007</v>
      </c>
      <c r="T10" s="72">
        <v>546.55999999999995</v>
      </c>
      <c r="U10" s="72">
        <v>255.04</v>
      </c>
      <c r="V10" s="72">
        <v>1602.23</v>
      </c>
      <c r="W10" s="72">
        <v>152.80000000000001</v>
      </c>
      <c r="X10" s="72">
        <v>1209.07</v>
      </c>
      <c r="Y10" s="72">
        <v>3.32</v>
      </c>
      <c r="Z10" s="72">
        <v>2749.27</v>
      </c>
      <c r="AA10" s="72">
        <v>265.52</v>
      </c>
      <c r="AB10" s="72">
        <v>1233.05</v>
      </c>
    </row>
    <row r="11" spans="1:28" ht="15" customHeight="1" x14ac:dyDescent="0.3">
      <c r="A11" s="75">
        <f>IF('KPI Definition'!A10 = "","",'KPI Definition'!A10)</f>
        <v>9</v>
      </c>
      <c r="B11" s="75" t="str">
        <f>IF('KPI Definition'!B10 = "","",'KPI Definition'!B10)</f>
        <v>Design Efficiency</v>
      </c>
      <c r="C11" s="75" t="str">
        <f>IF('KPI Definition'!C10 = "","",'KPI Definition'!C10)</f>
        <v>Design Approval Rate</v>
      </c>
      <c r="D11" s="75" t="str">
        <f>IF('KPI Definition'!D10 = "","",'KPI Definition'!D10)</f>
        <v xml:space="preserve"> (%)</v>
      </c>
      <c r="E11" s="72">
        <v>117.43</v>
      </c>
      <c r="F11" s="72">
        <v>35.130000000000003</v>
      </c>
      <c r="G11" s="72">
        <v>70.239999999999995</v>
      </c>
      <c r="H11" s="72">
        <v>129</v>
      </c>
      <c r="I11" s="72">
        <v>78.44</v>
      </c>
      <c r="J11" s="72">
        <v>133.5</v>
      </c>
      <c r="K11" s="72">
        <v>12.26</v>
      </c>
      <c r="L11" s="72">
        <v>1025.8</v>
      </c>
      <c r="M11" s="72">
        <v>21.4</v>
      </c>
      <c r="N11" s="72">
        <v>713.38</v>
      </c>
      <c r="O11" s="72">
        <v>179.61</v>
      </c>
      <c r="P11" s="72">
        <v>1159.79</v>
      </c>
      <c r="Q11" s="72">
        <v>335.95</v>
      </c>
      <c r="R11" s="72">
        <v>1462.01</v>
      </c>
      <c r="S11" s="72">
        <v>34.21</v>
      </c>
      <c r="T11" s="72">
        <v>1416.94</v>
      </c>
      <c r="U11" s="72">
        <v>58.75</v>
      </c>
      <c r="V11" s="72">
        <v>1148.4000000000001</v>
      </c>
      <c r="W11" s="72">
        <v>176.98</v>
      </c>
      <c r="X11" s="72">
        <v>959.37</v>
      </c>
      <c r="Y11" s="72">
        <v>16.22</v>
      </c>
      <c r="Z11" s="72">
        <v>1714.9</v>
      </c>
      <c r="AA11" s="72">
        <v>192.19</v>
      </c>
      <c r="AB11" s="72">
        <v>1269.75</v>
      </c>
    </row>
    <row r="12" spans="1:28" ht="15" customHeight="1" x14ac:dyDescent="0.3">
      <c r="A12" s="75">
        <f>IF('KPI Definition'!A11 = "","",'KPI Definition'!A11)</f>
        <v>10</v>
      </c>
      <c r="B12" s="75" t="str">
        <f>IF('KPI Definition'!B11 = "","",'KPI Definition'!B11)</f>
        <v>Design Efficiency</v>
      </c>
      <c r="C12" s="75" t="str">
        <f>IF('KPI Definition'!C11 = "","",'KPI Definition'!C11)</f>
        <v>Average Revisions per Project</v>
      </c>
      <c r="D12" s="75" t="str">
        <f>IF('KPI Definition'!D11 = "","",'KPI Definition'!D11)</f>
        <v>Count</v>
      </c>
      <c r="E12" s="72">
        <v>214.28</v>
      </c>
      <c r="F12" s="72">
        <v>254.45</v>
      </c>
      <c r="G12" s="72">
        <v>101.38</v>
      </c>
      <c r="H12" s="72">
        <v>404.52</v>
      </c>
      <c r="I12" s="72">
        <v>227.63</v>
      </c>
      <c r="J12" s="72">
        <v>824.4</v>
      </c>
      <c r="K12" s="72">
        <v>442.64</v>
      </c>
      <c r="L12" s="72">
        <v>998.43</v>
      </c>
      <c r="M12" s="72">
        <v>275.62</v>
      </c>
      <c r="N12" s="72">
        <v>66.36</v>
      </c>
      <c r="O12" s="72">
        <v>5.2</v>
      </c>
      <c r="P12" s="72">
        <v>2089.58</v>
      </c>
      <c r="Q12" s="72">
        <v>3.03</v>
      </c>
      <c r="R12" s="72">
        <v>1609.31</v>
      </c>
      <c r="S12" s="72">
        <v>46.23</v>
      </c>
      <c r="T12" s="72">
        <v>214.99</v>
      </c>
      <c r="U12" s="72">
        <v>53.12</v>
      </c>
      <c r="V12" s="72">
        <v>2333.85</v>
      </c>
      <c r="W12" s="72">
        <v>98.42</v>
      </c>
      <c r="X12" s="72">
        <v>908.18</v>
      </c>
      <c r="Y12" s="72">
        <v>613.66999999999996</v>
      </c>
      <c r="Z12" s="72">
        <v>904.63</v>
      </c>
      <c r="AA12" s="72">
        <v>101.02</v>
      </c>
      <c r="AB12" s="72">
        <v>2902.93</v>
      </c>
    </row>
    <row r="13" spans="1:28" ht="15" customHeight="1" x14ac:dyDescent="0.3">
      <c r="A13" s="75">
        <f>IF('KPI Definition'!A12 = "","",'KPI Definition'!A12)</f>
        <v>11</v>
      </c>
      <c r="B13" s="75" t="str">
        <f>IF('KPI Definition'!B12 = "","",'KPI Definition'!B12)</f>
        <v>Revenue</v>
      </c>
      <c r="C13" s="75" t="str">
        <f>IF('KPI Definition'!C12 = "","",'KPI Definition'!C12)</f>
        <v>Revenue per Designer</v>
      </c>
      <c r="D13" s="75" t="str">
        <f>IF('KPI Definition'!D12 = "","",'KPI Definition'!D12)</f>
        <v xml:space="preserve">Currency </v>
      </c>
      <c r="E13" s="72">
        <v>35.07</v>
      </c>
      <c r="F13" s="72">
        <v>45.2</v>
      </c>
      <c r="G13" s="72">
        <v>356.96</v>
      </c>
      <c r="H13" s="72">
        <v>430.82</v>
      </c>
      <c r="I13" s="72">
        <v>59.02</v>
      </c>
      <c r="J13" s="72">
        <v>555.21</v>
      </c>
      <c r="K13" s="72">
        <v>11.21</v>
      </c>
      <c r="L13" s="72">
        <v>387.61</v>
      </c>
      <c r="M13" s="72">
        <v>97.75</v>
      </c>
      <c r="N13" s="72">
        <v>835.59</v>
      </c>
      <c r="O13" s="72">
        <v>11.46</v>
      </c>
      <c r="P13" s="72">
        <v>679.86</v>
      </c>
      <c r="Q13" s="72">
        <v>209.56</v>
      </c>
      <c r="R13" s="72">
        <v>68.7</v>
      </c>
      <c r="S13" s="72">
        <v>261.18</v>
      </c>
      <c r="T13" s="72">
        <v>295.20999999999998</v>
      </c>
      <c r="U13" s="72">
        <v>232.98</v>
      </c>
      <c r="V13" s="72">
        <v>331.73</v>
      </c>
      <c r="W13" s="72">
        <v>2.39</v>
      </c>
      <c r="X13" s="72">
        <v>1789.01</v>
      </c>
      <c r="Y13" s="72">
        <v>216.28</v>
      </c>
      <c r="Z13" s="72">
        <v>103.31</v>
      </c>
      <c r="AA13" s="72">
        <v>95.86</v>
      </c>
      <c r="AB13" s="72">
        <v>59.23</v>
      </c>
    </row>
    <row r="14" spans="1:28" ht="15" customHeight="1" x14ac:dyDescent="0.3">
      <c r="A14" s="75">
        <f>IF('KPI Definition'!A13 = "","",'KPI Definition'!A13)</f>
        <v>12</v>
      </c>
      <c r="B14" s="75" t="str">
        <f>IF('KPI Definition'!B13 = "","",'KPI Definition'!B13)</f>
        <v>Revenue</v>
      </c>
      <c r="C14" s="75" t="str">
        <f>IF('KPI Definition'!C13 = "","",'KPI Definition'!C13)</f>
        <v>Monthly Recurring Revenue (MRR)</v>
      </c>
      <c r="D14" s="75" t="str">
        <f>IF('KPI Definition'!D13 = "","",'KPI Definition'!D13)</f>
        <v xml:space="preserve">Currency </v>
      </c>
      <c r="E14" s="72">
        <v>313.51</v>
      </c>
      <c r="F14" s="72">
        <v>271.95999999999998</v>
      </c>
      <c r="G14" s="72">
        <v>15.44</v>
      </c>
      <c r="H14" s="72">
        <v>150.08000000000001</v>
      </c>
      <c r="I14" s="72">
        <v>20.41</v>
      </c>
      <c r="J14" s="72">
        <v>249.74</v>
      </c>
      <c r="K14" s="72">
        <v>366.34</v>
      </c>
      <c r="L14" s="72">
        <v>738.78</v>
      </c>
      <c r="M14" s="72">
        <v>615.94000000000005</v>
      </c>
      <c r="N14" s="72">
        <v>1166.68</v>
      </c>
      <c r="O14" s="72">
        <v>96.04</v>
      </c>
      <c r="P14" s="72">
        <v>678.88</v>
      </c>
      <c r="Q14" s="72">
        <v>21.09</v>
      </c>
      <c r="R14" s="72">
        <v>1483.75</v>
      </c>
      <c r="S14" s="72">
        <v>179.09</v>
      </c>
      <c r="T14" s="72">
        <v>1305.22</v>
      </c>
      <c r="U14" s="72">
        <v>443.68</v>
      </c>
      <c r="V14" s="72">
        <v>2621.4</v>
      </c>
      <c r="W14" s="72">
        <v>385.57</v>
      </c>
      <c r="X14" s="72">
        <v>669.06</v>
      </c>
      <c r="Y14" s="72">
        <v>352.35</v>
      </c>
      <c r="Z14" s="72">
        <v>3353.39</v>
      </c>
      <c r="AA14" s="72">
        <v>176.51</v>
      </c>
      <c r="AB14" s="72">
        <v>3319.2</v>
      </c>
    </row>
    <row r="15" spans="1:28" ht="15" customHeight="1" x14ac:dyDescent="0.3">
      <c r="A15" s="75">
        <f>IF('KPI Definition'!A14 = "","",'KPI Definition'!A14)</f>
        <v>13</v>
      </c>
      <c r="B15" s="75" t="str">
        <f>IF('KPI Definition'!B14 = "","",'KPI Definition'!B14)</f>
        <v>Marketing Performance</v>
      </c>
      <c r="C15" s="75" t="str">
        <f>IF('KPI Definition'!C14 = "","",'KPI Definition'!C14)</f>
        <v>Lead Conversion Rate</v>
      </c>
      <c r="D15" s="75" t="str">
        <f>IF('KPI Definition'!D14 = "","",'KPI Definition'!D14)</f>
        <v xml:space="preserve"> (%)</v>
      </c>
      <c r="E15" s="72">
        <v>47.85</v>
      </c>
      <c r="F15" s="72">
        <v>40.700000000000003</v>
      </c>
      <c r="G15" s="72">
        <v>124.15</v>
      </c>
      <c r="H15" s="72">
        <v>46.24</v>
      </c>
      <c r="I15" s="72">
        <v>9.1199999999999992</v>
      </c>
      <c r="J15" s="72">
        <v>77.23</v>
      </c>
      <c r="K15" s="72">
        <v>75.12</v>
      </c>
      <c r="L15" s="72">
        <v>820.15</v>
      </c>
      <c r="M15" s="72">
        <v>249.64</v>
      </c>
      <c r="N15" s="72">
        <v>117.02</v>
      </c>
      <c r="O15" s="72">
        <v>148.30000000000001</v>
      </c>
      <c r="P15" s="72">
        <v>1204.45</v>
      </c>
      <c r="Q15" s="72">
        <v>47.42</v>
      </c>
      <c r="R15" s="72">
        <v>623.29999999999995</v>
      </c>
      <c r="S15" s="72">
        <v>51.88</v>
      </c>
      <c r="T15" s="72">
        <v>208.13</v>
      </c>
      <c r="U15" s="72">
        <v>8.98</v>
      </c>
      <c r="V15" s="72">
        <v>2216.87</v>
      </c>
      <c r="W15" s="72">
        <v>294.27</v>
      </c>
      <c r="X15" s="72">
        <v>1834.91</v>
      </c>
      <c r="Y15" s="72">
        <v>425.94</v>
      </c>
      <c r="Z15" s="72">
        <v>3242.79</v>
      </c>
      <c r="AA15" s="72">
        <v>220.61</v>
      </c>
      <c r="AB15" s="72">
        <v>1721.39</v>
      </c>
    </row>
    <row r="16" spans="1:28" ht="15" customHeight="1" x14ac:dyDescent="0.3">
      <c r="A16" s="75">
        <f>IF('KPI Definition'!A15 = "","",'KPI Definition'!A15)</f>
        <v>14</v>
      </c>
      <c r="B16" s="75" t="str">
        <f>IF('KPI Definition'!B15 = "","",'KPI Definition'!B15)</f>
        <v>Marketing Performance</v>
      </c>
      <c r="C16" s="75" t="str">
        <f>IF('KPI Definition'!C15 = "","",'KPI Definition'!C15)</f>
        <v>Cost per Lead Acquisition</v>
      </c>
      <c r="D16" s="75" t="str">
        <f>IF('KPI Definition'!D15 = "","",'KPI Definition'!D15)</f>
        <v xml:space="preserve">Currency </v>
      </c>
      <c r="E16" s="72">
        <v>188.58</v>
      </c>
      <c r="F16" s="72">
        <v>239.91</v>
      </c>
      <c r="G16" s="72">
        <v>54.28</v>
      </c>
      <c r="H16" s="72">
        <v>246.42</v>
      </c>
      <c r="I16" s="72">
        <v>32.58</v>
      </c>
      <c r="J16" s="72">
        <v>22</v>
      </c>
      <c r="K16" s="72">
        <v>83.41</v>
      </c>
      <c r="L16" s="72">
        <v>152.06</v>
      </c>
      <c r="M16" s="72">
        <v>86</v>
      </c>
      <c r="N16" s="72">
        <v>178.01</v>
      </c>
      <c r="O16" s="72">
        <v>270.44</v>
      </c>
      <c r="P16" s="72">
        <v>211.47</v>
      </c>
      <c r="Q16" s="72">
        <v>241.95</v>
      </c>
      <c r="R16" s="72">
        <v>692.55</v>
      </c>
      <c r="S16" s="72">
        <v>8.18</v>
      </c>
      <c r="T16" s="72">
        <v>1120.28</v>
      </c>
      <c r="U16" s="72">
        <v>566.51</v>
      </c>
      <c r="V16" s="72">
        <v>1514.67</v>
      </c>
      <c r="W16" s="72">
        <v>425.38</v>
      </c>
      <c r="X16" s="72">
        <v>320.43</v>
      </c>
      <c r="Y16" s="72">
        <v>1.91</v>
      </c>
      <c r="Z16" s="72">
        <v>2082.62</v>
      </c>
      <c r="AA16" s="72">
        <v>243.79</v>
      </c>
      <c r="AB16" s="72">
        <v>3081.12</v>
      </c>
    </row>
    <row r="17" spans="1:28" ht="15" customHeight="1" x14ac:dyDescent="0.3">
      <c r="A17" s="75">
        <f>IF('KPI Definition'!A16 = "","",'KPI Definition'!A16)</f>
        <v>15</v>
      </c>
      <c r="B17" s="75" t="str">
        <f>IF('KPI Definition'!B16 = "","",'KPI Definition'!B16)</f>
        <v>Marketing Performance</v>
      </c>
      <c r="C17" s="75" t="str">
        <f>IF('KPI Definition'!C16 = "","",'KPI Definition'!C16)</f>
        <v>Social Media Engagement Rate</v>
      </c>
      <c r="D17" s="75" t="str">
        <f>IF('KPI Definition'!D16 = "","",'KPI Definition'!D16)</f>
        <v xml:space="preserve"> (%)</v>
      </c>
      <c r="E17" s="72">
        <v>200.7</v>
      </c>
      <c r="F17" s="72">
        <v>141.57</v>
      </c>
      <c r="G17" s="72">
        <v>97.01</v>
      </c>
      <c r="H17" s="72">
        <v>202.04</v>
      </c>
      <c r="I17" s="72">
        <v>56.6</v>
      </c>
      <c r="J17" s="72">
        <v>33.43</v>
      </c>
      <c r="K17" s="72">
        <v>312.29000000000002</v>
      </c>
      <c r="L17" s="72">
        <v>491.88</v>
      </c>
      <c r="M17" s="72">
        <v>28.56</v>
      </c>
      <c r="N17" s="72">
        <v>1167.0999999999999</v>
      </c>
      <c r="O17" s="72">
        <v>276.7</v>
      </c>
      <c r="P17" s="72">
        <v>443.58</v>
      </c>
      <c r="Q17" s="72">
        <v>23.5</v>
      </c>
      <c r="R17" s="72">
        <v>882.77</v>
      </c>
      <c r="S17" s="72">
        <v>463.06</v>
      </c>
      <c r="T17" s="72">
        <v>1087.92</v>
      </c>
      <c r="U17" s="72">
        <v>161.18</v>
      </c>
      <c r="V17" s="72">
        <v>1616.95</v>
      </c>
      <c r="W17" s="72">
        <v>338.52</v>
      </c>
      <c r="X17" s="72">
        <v>2255.39</v>
      </c>
      <c r="Y17" s="72">
        <v>177.9</v>
      </c>
      <c r="Z17" s="72">
        <v>1805.01</v>
      </c>
      <c r="AA17" s="72">
        <v>168.04</v>
      </c>
      <c r="AB17" s="72">
        <v>2708.05</v>
      </c>
    </row>
    <row r="18" spans="1:28" ht="15" customHeight="1" x14ac:dyDescent="0.3">
      <c r="A18" s="75" t="str">
        <f>IF('KPI Definition'!A17 = "","",'KPI Definition'!A17)</f>
        <v/>
      </c>
      <c r="B18" s="75" t="str">
        <f>IF('KPI Definition'!B17 = "","",'KPI Definition'!B17)</f>
        <v/>
      </c>
      <c r="C18" s="75" t="str">
        <f>IF('KPI Definition'!C17 = "","",'KPI Definition'!C17)</f>
        <v/>
      </c>
      <c r="D18" s="75" t="str">
        <f>IF('KPI Definition'!D17 = "","",'KPI Definition'!D17)</f>
        <v/>
      </c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</row>
    <row r="19" spans="1:28" ht="15" customHeight="1" x14ac:dyDescent="0.3">
      <c r="A19" s="75" t="str">
        <f>IF('KPI Definition'!A18 = "","",'KPI Definition'!A18)</f>
        <v/>
      </c>
      <c r="B19" s="75" t="str">
        <f>IF('KPI Definition'!B18 = "","",'KPI Definition'!B18)</f>
        <v/>
      </c>
      <c r="C19" s="75" t="str">
        <f>IF('KPI Definition'!C18 = "","",'KPI Definition'!C18)</f>
        <v/>
      </c>
      <c r="D19" s="75" t="str">
        <f>IF('KPI Definition'!D18 = "","",'KPI Definition'!D18)</f>
        <v/>
      </c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</row>
    <row r="20" spans="1:28" ht="15" customHeight="1" x14ac:dyDescent="0.3">
      <c r="A20" s="75" t="str">
        <f>IF('KPI Definition'!A19 = "","",'KPI Definition'!A19)</f>
        <v/>
      </c>
      <c r="B20" s="75" t="str">
        <f>IF('KPI Definition'!B19 = "","",'KPI Definition'!B19)</f>
        <v/>
      </c>
      <c r="C20" s="75" t="str">
        <f>IF('KPI Definition'!C19 = "","",'KPI Definition'!C19)</f>
        <v/>
      </c>
      <c r="D20" s="75" t="str">
        <f>IF('KPI Definition'!D19 = "","",'KPI Definition'!D19)</f>
        <v/>
      </c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</row>
    <row r="21" spans="1:28" ht="15" customHeight="1" x14ac:dyDescent="0.3">
      <c r="A21" s="75" t="str">
        <f>IF('KPI Definition'!A20 = "","",'KPI Definition'!A20)</f>
        <v/>
      </c>
      <c r="B21" s="75" t="str">
        <f>IF('KPI Definition'!B20 = "","",'KPI Definition'!B20)</f>
        <v/>
      </c>
      <c r="C21" s="75" t="str">
        <f>IF('KPI Definition'!C20 = "","",'KPI Definition'!C20)</f>
        <v/>
      </c>
      <c r="D21" s="75" t="str">
        <f>IF('KPI Definition'!D20 = "","",'KPI Definition'!D20)</f>
        <v/>
      </c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</row>
    <row r="22" spans="1:28" ht="15" customHeight="1" x14ac:dyDescent="0.3">
      <c r="A22" s="75" t="str">
        <f>IF('KPI Definition'!A21 = "","",'KPI Definition'!A21)</f>
        <v/>
      </c>
      <c r="B22" s="75" t="str">
        <f>IF('KPI Definition'!B21 = "","",'KPI Definition'!B21)</f>
        <v/>
      </c>
      <c r="C22" s="75" t="str">
        <f>IF('KPI Definition'!C21 = "","",'KPI Definition'!C21)</f>
        <v/>
      </c>
      <c r="D22" s="75" t="str">
        <f>IF('KPI Definition'!D21 = "","",'KPI Definition'!D21)</f>
        <v/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15" customHeight="1" x14ac:dyDescent="0.3">
      <c r="A23" s="75" t="str">
        <f>IF('KPI Definition'!A22 = "","",'KPI Definition'!A22)</f>
        <v/>
      </c>
      <c r="B23" s="75" t="str">
        <f>IF('KPI Definition'!B22 = "","",'KPI Definition'!B22)</f>
        <v/>
      </c>
      <c r="C23" s="75" t="str">
        <f>IF('KPI Definition'!C22 = "","",'KPI Definition'!C22)</f>
        <v/>
      </c>
      <c r="D23" s="75" t="str">
        <f>IF('KPI Definition'!D22 = "","",'KPI Definition'!D22)</f>
        <v/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</row>
    <row r="24" spans="1:28" ht="15" customHeight="1" x14ac:dyDescent="0.3">
      <c r="A24" s="75" t="str">
        <f>IF('KPI Definition'!A23 = "","",'KPI Definition'!A23)</f>
        <v/>
      </c>
      <c r="B24" s="75" t="str">
        <f>IF('KPI Definition'!B23 = "","",'KPI Definition'!B23)</f>
        <v/>
      </c>
      <c r="C24" s="75" t="str">
        <f>IF('KPI Definition'!C23 = "","",'KPI Definition'!C23)</f>
        <v/>
      </c>
      <c r="D24" s="75" t="str">
        <f>IF('KPI Definition'!D23 = "","",'KPI Definition'!D23)</f>
        <v/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pans="1:28" ht="15" customHeight="1" x14ac:dyDescent="0.3">
      <c r="A25" s="75" t="str">
        <f>IF('KPI Definition'!A24 = "","",'KPI Definition'!A24)</f>
        <v/>
      </c>
      <c r="B25" s="75" t="str">
        <f>IF('KPI Definition'!B24 = "","",'KPI Definition'!B24)</f>
        <v/>
      </c>
      <c r="C25" s="75" t="str">
        <f>IF('KPI Definition'!C24 = "","",'KPI Definition'!C24)</f>
        <v/>
      </c>
      <c r="D25" s="75" t="str">
        <f>IF('KPI Definition'!D24 = "","",'KPI Definition'!D24)</f>
        <v/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</row>
    <row r="26" spans="1:28" ht="15" customHeight="1" x14ac:dyDescent="0.3">
      <c r="A26" s="75" t="str">
        <f>IF('KPI Definition'!A25 = "","",'KPI Definition'!A25)</f>
        <v/>
      </c>
      <c r="B26" s="75" t="str">
        <f>IF('KPI Definition'!B25 = "","",'KPI Definition'!B25)</f>
        <v/>
      </c>
      <c r="C26" s="75" t="str">
        <f>IF('KPI Definition'!C25 = "","",'KPI Definition'!C25)</f>
        <v/>
      </c>
      <c r="D26" s="75" t="str">
        <f>IF('KPI Definition'!D25 = "","",'KPI Definition'!D25)</f>
        <v/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ht="15" customHeight="1" x14ac:dyDescent="0.3">
      <c r="A27" s="75" t="str">
        <f>IF('KPI Definition'!A26 = "","",'KPI Definition'!A26)</f>
        <v/>
      </c>
      <c r="B27" s="75" t="str">
        <f>IF('KPI Definition'!B26 = "","",'KPI Definition'!B26)</f>
        <v/>
      </c>
      <c r="C27" s="75" t="str">
        <f>IF('KPI Definition'!C26 = "","",'KPI Definition'!C26)</f>
        <v/>
      </c>
      <c r="D27" s="75" t="str">
        <f>IF('KPI Definition'!D26 = "","",'KPI Definition'!D26)</f>
        <v/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ht="15" customHeight="1" x14ac:dyDescent="0.3">
      <c r="A28" s="75" t="str">
        <f>IF('KPI Definition'!A27 = "","",'KPI Definition'!A27)</f>
        <v/>
      </c>
      <c r="B28" s="75" t="str">
        <f>IF('KPI Definition'!B27 = "","",'KPI Definition'!B27)</f>
        <v/>
      </c>
      <c r="C28" s="75" t="str">
        <f>IF('KPI Definition'!C27 = "","",'KPI Definition'!C27)</f>
        <v/>
      </c>
      <c r="D28" s="75" t="str">
        <f>IF('KPI Definition'!D27 = "","",'KPI Definition'!D27)</f>
        <v/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</row>
    <row r="29" spans="1:28" ht="15" customHeight="1" x14ac:dyDescent="0.3">
      <c r="A29" s="75" t="str">
        <f>IF('KPI Definition'!A28 = "","",'KPI Definition'!A28)</f>
        <v/>
      </c>
      <c r="B29" s="75" t="str">
        <f>IF('KPI Definition'!B28 = "","",'KPI Definition'!B28)</f>
        <v/>
      </c>
      <c r="C29" s="75" t="str">
        <f>IF('KPI Definition'!C28 = "","",'KPI Definition'!C28)</f>
        <v/>
      </c>
      <c r="D29" s="75" t="str">
        <f>IF('KPI Definition'!D28 = "","",'KPI Definition'!D28)</f>
        <v/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</row>
    <row r="30" spans="1:28" ht="15" customHeight="1" x14ac:dyDescent="0.3">
      <c r="A30" s="75" t="str">
        <f>IF('KPI Definition'!A29 = "","",'KPI Definition'!A29)</f>
        <v/>
      </c>
      <c r="B30" s="75" t="str">
        <f>IF('KPI Definition'!B29 = "","",'KPI Definition'!B29)</f>
        <v/>
      </c>
      <c r="C30" s="75" t="str">
        <f>IF('KPI Definition'!C29 = "","",'KPI Definition'!C29)</f>
        <v/>
      </c>
      <c r="D30" s="75" t="str">
        <f>IF('KPI Definition'!D29 = "","",'KPI Definition'!D29)</f>
        <v/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spans="1:28" x14ac:dyDescent="0.3">
      <c r="A31" s="76" t="str">
        <f>IF('KPI Definition'!A30 = "","",'KPI Definition'!A30)</f>
        <v/>
      </c>
      <c r="B31" s="76" t="str">
        <f>IF('KPI Definition'!B30 = "","",'KPI Definition'!B30)</f>
        <v/>
      </c>
      <c r="C31" s="76" t="str">
        <f>IF('KPI Definition'!C30 = "","",'KPI Definition'!C30)</f>
        <v/>
      </c>
      <c r="D31" s="76" t="str">
        <f>IF('KPI Definition'!D30 = "","",'KPI Definition'!D30)</f>
        <v/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</row>
  </sheetData>
  <mergeCells count="13">
    <mergeCell ref="M1:N1"/>
    <mergeCell ref="O1:P1"/>
    <mergeCell ref="E1:F1"/>
    <mergeCell ref="A1:D1"/>
    <mergeCell ref="G1:H1"/>
    <mergeCell ref="I1:J1"/>
    <mergeCell ref="K1:L1"/>
    <mergeCell ref="AA1:AB1"/>
    <mergeCell ref="Q1:R1"/>
    <mergeCell ref="S1:T1"/>
    <mergeCell ref="U1:V1"/>
    <mergeCell ref="W1:X1"/>
    <mergeCell ref="Y1:Z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8C6E-67E6-4852-B88A-6CC13659A775}">
  <sheetPr codeName="Sheet7">
    <tabColor theme="5" tint="0.79998168889431442"/>
  </sheetPr>
  <dimension ref="A1:H36"/>
  <sheetViews>
    <sheetView showGridLines="0" showRowColHeaders="0" workbookViewId="0">
      <pane ySplit="1" topLeftCell="A2" activePane="bottomLeft" state="frozen"/>
      <selection activeCell="C3" sqref="C3:H3"/>
      <selection pane="bottomLeft" activeCell="F24" sqref="F24"/>
    </sheetView>
  </sheetViews>
  <sheetFormatPr defaultRowHeight="14.4" x14ac:dyDescent="0.3"/>
  <cols>
    <col min="1" max="1" width="10" customWidth="1"/>
    <col min="2" max="2" width="20.5546875" customWidth="1"/>
    <col min="3" max="3" width="24.33203125" customWidth="1"/>
    <col min="4" max="4" width="16.6640625" customWidth="1"/>
    <col min="5" max="5" width="64.6640625" customWidth="1"/>
    <col min="6" max="6" width="60.33203125" customWidth="1"/>
    <col min="7" max="7" width="9.88671875" customWidth="1"/>
  </cols>
  <sheetData>
    <row r="1" spans="1:7" ht="22.8" customHeight="1" x14ac:dyDescent="0.3">
      <c r="A1" s="74" t="s">
        <v>21</v>
      </c>
      <c r="B1" s="74" t="s">
        <v>3</v>
      </c>
      <c r="C1" s="74" t="s">
        <v>4</v>
      </c>
      <c r="D1" s="74" t="s">
        <v>0</v>
      </c>
      <c r="E1" s="74" t="s">
        <v>1</v>
      </c>
      <c r="F1" s="74" t="s">
        <v>2</v>
      </c>
      <c r="G1" s="74" t="s">
        <v>16</v>
      </c>
    </row>
    <row r="2" spans="1:7" ht="26.4" customHeight="1" x14ac:dyDescent="0.3">
      <c r="A2" s="73">
        <v>1</v>
      </c>
      <c r="B2" s="73" t="s">
        <v>30</v>
      </c>
      <c r="C2" s="73" t="s">
        <v>31</v>
      </c>
      <c r="D2" s="73" t="s">
        <v>32</v>
      </c>
      <c r="E2" s="122" t="s">
        <v>33</v>
      </c>
      <c r="F2" s="122" t="s">
        <v>34</v>
      </c>
      <c r="G2" s="73" t="s">
        <v>6</v>
      </c>
    </row>
    <row r="3" spans="1:7" ht="26.4" customHeight="1" x14ac:dyDescent="0.3">
      <c r="A3" s="73">
        <v>2</v>
      </c>
      <c r="B3" s="73" t="s">
        <v>30</v>
      </c>
      <c r="C3" s="73" t="s">
        <v>35</v>
      </c>
      <c r="D3" s="73" t="s">
        <v>28</v>
      </c>
      <c r="E3" s="122" t="s">
        <v>36</v>
      </c>
      <c r="F3" s="122" t="s">
        <v>37</v>
      </c>
      <c r="G3" s="73" t="s">
        <v>6</v>
      </c>
    </row>
    <row r="4" spans="1:7" ht="26.4" customHeight="1" x14ac:dyDescent="0.3">
      <c r="A4" s="73">
        <v>3</v>
      </c>
      <c r="B4" s="73" t="s">
        <v>38</v>
      </c>
      <c r="C4" s="73" t="s">
        <v>39</v>
      </c>
      <c r="D4" s="73" t="s">
        <v>83</v>
      </c>
      <c r="E4" s="122" t="s">
        <v>40</v>
      </c>
      <c r="F4" s="122" t="s">
        <v>41</v>
      </c>
      <c r="G4" s="73" t="s">
        <v>6</v>
      </c>
    </row>
    <row r="5" spans="1:7" ht="26.4" customHeight="1" x14ac:dyDescent="0.3">
      <c r="A5" s="73">
        <v>4</v>
      </c>
      <c r="B5" s="73" t="s">
        <v>38</v>
      </c>
      <c r="C5" s="73" t="s">
        <v>27</v>
      </c>
      <c r="D5" s="73" t="s">
        <v>82</v>
      </c>
      <c r="E5" s="122" t="s">
        <v>42</v>
      </c>
      <c r="F5" s="122" t="s">
        <v>43</v>
      </c>
      <c r="G5" s="73" t="s">
        <v>6</v>
      </c>
    </row>
    <row r="6" spans="1:7" ht="26.4" customHeight="1" x14ac:dyDescent="0.3">
      <c r="A6" s="73">
        <v>5</v>
      </c>
      <c r="B6" s="73" t="s">
        <v>44</v>
      </c>
      <c r="C6" s="73" t="s">
        <v>45</v>
      </c>
      <c r="D6" s="73" t="s">
        <v>84</v>
      </c>
      <c r="E6" s="122" t="s">
        <v>46</v>
      </c>
      <c r="F6" s="122" t="s">
        <v>47</v>
      </c>
      <c r="G6" s="73" t="s">
        <v>5</v>
      </c>
    </row>
    <row r="7" spans="1:7" ht="26.4" customHeight="1" x14ac:dyDescent="0.3">
      <c r="A7" s="73">
        <v>6</v>
      </c>
      <c r="B7" s="73" t="s">
        <v>44</v>
      </c>
      <c r="C7" s="73" t="s">
        <v>48</v>
      </c>
      <c r="D7" s="73" t="s">
        <v>28</v>
      </c>
      <c r="E7" s="122" t="s">
        <v>49</v>
      </c>
      <c r="F7" s="122" t="s">
        <v>50</v>
      </c>
      <c r="G7" s="73" t="s">
        <v>5</v>
      </c>
    </row>
    <row r="8" spans="1:7" ht="26.4" customHeight="1" x14ac:dyDescent="0.3">
      <c r="A8" s="73">
        <v>7</v>
      </c>
      <c r="B8" s="73" t="s">
        <v>51</v>
      </c>
      <c r="C8" s="73" t="s">
        <v>52</v>
      </c>
      <c r="D8" s="73" t="s">
        <v>28</v>
      </c>
      <c r="E8" s="122" t="s">
        <v>53</v>
      </c>
      <c r="F8" s="122" t="s">
        <v>54</v>
      </c>
      <c r="G8" s="73" t="s">
        <v>6</v>
      </c>
    </row>
    <row r="9" spans="1:7" ht="26.4" customHeight="1" x14ac:dyDescent="0.3">
      <c r="A9" s="73">
        <v>8</v>
      </c>
      <c r="B9" s="73" t="s">
        <v>51</v>
      </c>
      <c r="C9" s="73" t="s">
        <v>55</v>
      </c>
      <c r="D9" s="73" t="s">
        <v>28</v>
      </c>
      <c r="E9" s="122" t="s">
        <v>56</v>
      </c>
      <c r="F9" s="122" t="s">
        <v>57</v>
      </c>
      <c r="G9" s="73" t="s">
        <v>6</v>
      </c>
    </row>
    <row r="10" spans="1:7" ht="26.4" customHeight="1" x14ac:dyDescent="0.3">
      <c r="A10" s="73">
        <v>9</v>
      </c>
      <c r="B10" s="73" t="s">
        <v>58</v>
      </c>
      <c r="C10" s="73" t="s">
        <v>59</v>
      </c>
      <c r="D10" s="73" t="s">
        <v>28</v>
      </c>
      <c r="E10" s="122" t="s">
        <v>60</v>
      </c>
      <c r="F10" s="122" t="s">
        <v>61</v>
      </c>
      <c r="G10" s="73" t="s">
        <v>6</v>
      </c>
    </row>
    <row r="11" spans="1:7" ht="26.4" customHeight="1" x14ac:dyDescent="0.3">
      <c r="A11" s="73">
        <v>10</v>
      </c>
      <c r="B11" s="73" t="s">
        <v>58</v>
      </c>
      <c r="C11" s="73" t="s">
        <v>62</v>
      </c>
      <c r="D11" s="73" t="s">
        <v>32</v>
      </c>
      <c r="E11" s="122" t="s">
        <v>63</v>
      </c>
      <c r="F11" s="122" t="s">
        <v>64</v>
      </c>
      <c r="G11" s="73" t="s">
        <v>5</v>
      </c>
    </row>
    <row r="12" spans="1:7" ht="26.4" customHeight="1" x14ac:dyDescent="0.3">
      <c r="A12" s="73">
        <v>11</v>
      </c>
      <c r="B12" s="73" t="s">
        <v>65</v>
      </c>
      <c r="C12" s="73" t="s">
        <v>66</v>
      </c>
      <c r="D12" s="73" t="s">
        <v>85</v>
      </c>
      <c r="E12" s="122" t="s">
        <v>67</v>
      </c>
      <c r="F12" s="122" t="s">
        <v>68</v>
      </c>
      <c r="G12" s="73" t="s">
        <v>6</v>
      </c>
    </row>
    <row r="13" spans="1:7" ht="26.4" customHeight="1" x14ac:dyDescent="0.3">
      <c r="A13" s="73">
        <v>12</v>
      </c>
      <c r="B13" s="73" t="s">
        <v>65</v>
      </c>
      <c r="C13" s="73" t="s">
        <v>69</v>
      </c>
      <c r="D13" s="73" t="s">
        <v>85</v>
      </c>
      <c r="E13" s="122" t="s">
        <v>70</v>
      </c>
      <c r="F13" s="122" t="s">
        <v>71</v>
      </c>
      <c r="G13" s="73" t="s">
        <v>6</v>
      </c>
    </row>
    <row r="14" spans="1:7" ht="26.4" customHeight="1" x14ac:dyDescent="0.3">
      <c r="A14" s="73">
        <v>13</v>
      </c>
      <c r="B14" s="73" t="s">
        <v>72</v>
      </c>
      <c r="C14" s="73" t="s">
        <v>73</v>
      </c>
      <c r="D14" s="73" t="s">
        <v>28</v>
      </c>
      <c r="E14" s="122" t="s">
        <v>74</v>
      </c>
      <c r="F14" s="122" t="s">
        <v>75</v>
      </c>
      <c r="G14" s="73" t="s">
        <v>6</v>
      </c>
    </row>
    <row r="15" spans="1:7" ht="26.4" customHeight="1" x14ac:dyDescent="0.3">
      <c r="A15" s="73">
        <v>14</v>
      </c>
      <c r="B15" s="73" t="s">
        <v>72</v>
      </c>
      <c r="C15" s="73" t="s">
        <v>76</v>
      </c>
      <c r="D15" s="73" t="s">
        <v>85</v>
      </c>
      <c r="E15" s="122" t="s">
        <v>77</v>
      </c>
      <c r="F15" s="122" t="s">
        <v>78</v>
      </c>
      <c r="G15" s="73" t="s">
        <v>5</v>
      </c>
    </row>
    <row r="16" spans="1:7" ht="26.4" customHeight="1" x14ac:dyDescent="0.3">
      <c r="A16" s="73">
        <v>15</v>
      </c>
      <c r="B16" s="73" t="s">
        <v>72</v>
      </c>
      <c r="C16" s="73" t="s">
        <v>79</v>
      </c>
      <c r="D16" s="73" t="s">
        <v>28</v>
      </c>
      <c r="E16" s="122" t="s">
        <v>80</v>
      </c>
      <c r="F16" s="122" t="s">
        <v>81</v>
      </c>
      <c r="G16" s="73" t="s">
        <v>6</v>
      </c>
    </row>
    <row r="17" spans="1:8" ht="15" customHeight="1" x14ac:dyDescent="0.3">
      <c r="A17" s="73"/>
      <c r="B17" s="73"/>
      <c r="C17" s="73"/>
      <c r="D17" s="73"/>
      <c r="E17" s="73"/>
      <c r="F17" s="73"/>
      <c r="G17" s="73"/>
    </row>
    <row r="18" spans="1:8" ht="15" customHeight="1" x14ac:dyDescent="0.3">
      <c r="A18" s="7"/>
      <c r="B18" s="7"/>
      <c r="C18" s="7"/>
      <c r="D18" s="7"/>
      <c r="E18" s="7"/>
      <c r="F18" s="7"/>
      <c r="G18" s="7"/>
      <c r="H18" s="7"/>
    </row>
    <row r="19" spans="1:8" ht="15" customHeight="1" x14ac:dyDescent="0.3">
      <c r="A19" s="7"/>
      <c r="B19" s="7"/>
      <c r="C19" s="7"/>
      <c r="D19" s="7"/>
      <c r="E19" s="7"/>
      <c r="F19" s="7"/>
      <c r="G19" s="7"/>
      <c r="H19" s="7"/>
    </row>
    <row r="20" spans="1:8" ht="15" customHeight="1" x14ac:dyDescent="0.3">
      <c r="A20" s="7"/>
      <c r="B20" s="7"/>
      <c r="C20" s="7"/>
      <c r="D20" s="7"/>
      <c r="E20" s="7"/>
      <c r="F20" s="7"/>
      <c r="G20" s="7"/>
      <c r="H20" s="7"/>
    </row>
    <row r="21" spans="1:8" x14ac:dyDescent="0.3">
      <c r="A21" s="7"/>
      <c r="B21" s="7"/>
      <c r="C21" s="7"/>
      <c r="D21" s="7"/>
      <c r="E21" s="7"/>
      <c r="F21" s="7"/>
      <c r="G21" s="7"/>
      <c r="H21" s="7"/>
    </row>
    <row r="22" spans="1:8" x14ac:dyDescent="0.3">
      <c r="A22" s="7"/>
      <c r="B22" s="7"/>
      <c r="C22" s="7"/>
      <c r="D22" s="7"/>
      <c r="E22" s="8"/>
      <c r="F22" s="9"/>
      <c r="G22" s="7"/>
    </row>
    <row r="23" spans="1:8" x14ac:dyDescent="0.3">
      <c r="A23" s="7"/>
      <c r="B23" s="7"/>
      <c r="C23" s="7"/>
      <c r="D23" s="7"/>
      <c r="E23" s="8"/>
      <c r="F23" s="9"/>
      <c r="G23" s="7"/>
    </row>
    <row r="24" spans="1:8" x14ac:dyDescent="0.3">
      <c r="A24" s="7"/>
      <c r="B24" s="7"/>
      <c r="C24" s="7"/>
      <c r="D24" s="7"/>
      <c r="E24" s="8"/>
      <c r="F24" s="9"/>
      <c r="G24" s="7"/>
    </row>
    <row r="25" spans="1:8" x14ac:dyDescent="0.3">
      <c r="A25" s="7"/>
      <c r="B25" s="7"/>
      <c r="C25" s="7"/>
      <c r="D25" s="7"/>
      <c r="E25" s="8"/>
      <c r="F25" s="9"/>
      <c r="G25" s="7"/>
    </row>
    <row r="26" spans="1:8" x14ac:dyDescent="0.3">
      <c r="A26" s="7"/>
      <c r="B26" s="7"/>
      <c r="C26" s="7"/>
      <c r="D26" s="7"/>
      <c r="E26" s="8"/>
      <c r="F26" s="9"/>
      <c r="G26" s="7"/>
    </row>
    <row r="27" spans="1:8" x14ac:dyDescent="0.3">
      <c r="A27" s="7"/>
      <c r="B27" s="7"/>
      <c r="C27" s="7"/>
      <c r="D27" s="7"/>
      <c r="E27" s="8"/>
      <c r="F27" s="9"/>
      <c r="G27" s="7"/>
    </row>
    <row r="28" spans="1:8" x14ac:dyDescent="0.3">
      <c r="A28" s="7"/>
      <c r="B28" s="7"/>
      <c r="C28" s="7"/>
      <c r="D28" s="7"/>
      <c r="E28" s="8"/>
      <c r="F28" s="9"/>
      <c r="G28" s="7"/>
    </row>
    <row r="29" spans="1:8" x14ac:dyDescent="0.3">
      <c r="A29" s="7"/>
      <c r="B29" s="7"/>
      <c r="C29" s="7"/>
      <c r="D29" s="7"/>
      <c r="E29" s="8"/>
      <c r="F29" s="9"/>
      <c r="G29" s="7"/>
    </row>
    <row r="30" spans="1:8" x14ac:dyDescent="0.3">
      <c r="A30" s="7"/>
      <c r="B30" s="7"/>
      <c r="C30" s="7"/>
      <c r="D30" s="7"/>
      <c r="E30" s="8"/>
      <c r="F30" s="9"/>
      <c r="G30" s="7"/>
    </row>
    <row r="31" spans="1:8" x14ac:dyDescent="0.3">
      <c r="A31" s="7"/>
      <c r="B31" s="7"/>
      <c r="C31" s="7"/>
      <c r="D31" s="7"/>
      <c r="E31" s="8"/>
      <c r="F31" s="9"/>
      <c r="G31" s="7"/>
    </row>
    <row r="32" spans="1:8" x14ac:dyDescent="0.3">
      <c r="A32" s="7"/>
      <c r="B32" s="7"/>
      <c r="C32" s="7"/>
      <c r="D32" s="7"/>
      <c r="E32" s="8"/>
      <c r="F32" s="9"/>
      <c r="G32" s="7"/>
    </row>
    <row r="33" spans="1:7" x14ac:dyDescent="0.3">
      <c r="A33" s="7"/>
      <c r="B33" s="7"/>
      <c r="C33" s="7"/>
      <c r="D33" s="7"/>
      <c r="E33" s="8"/>
      <c r="F33" s="9"/>
      <c r="G33" s="7"/>
    </row>
    <row r="34" spans="1:7" x14ac:dyDescent="0.3">
      <c r="A34" s="7"/>
      <c r="B34" s="7"/>
      <c r="C34" s="7"/>
      <c r="D34" s="7"/>
      <c r="E34" s="8"/>
      <c r="F34" s="9"/>
      <c r="G34" s="7"/>
    </row>
    <row r="35" spans="1:7" x14ac:dyDescent="0.3">
      <c r="A35" s="7"/>
      <c r="B35" s="7"/>
      <c r="C35" s="7"/>
      <c r="D35" s="7"/>
      <c r="E35" s="8"/>
      <c r="F35" s="9"/>
      <c r="G35" s="7"/>
    </row>
    <row r="36" spans="1:7" x14ac:dyDescent="0.3">
      <c r="A36" s="7"/>
      <c r="B36" s="7"/>
      <c r="C36" s="7"/>
      <c r="D36" s="7"/>
      <c r="E36" s="8"/>
      <c r="F36" s="9"/>
      <c r="G36" s="7"/>
    </row>
  </sheetData>
  <sortState xmlns:xlrd2="http://schemas.microsoft.com/office/spreadsheetml/2017/richdata2" ref="A2:G17">
    <sortCondition ref="A2:A17"/>
  </sortState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CF7EA-FA35-4D17-A519-A46940ABE171}">
  <sheetPr codeName="Sheet8"/>
  <dimension ref="A1:P19"/>
  <sheetViews>
    <sheetView showGridLines="0" workbookViewId="0">
      <selection activeCell="O7" sqref="O7"/>
    </sheetView>
  </sheetViews>
  <sheetFormatPr defaultRowHeight="14.4" x14ac:dyDescent="0.3"/>
  <cols>
    <col min="1" max="1" width="13.109375" customWidth="1"/>
    <col min="2" max="2" width="14.109375" bestFit="1" customWidth="1"/>
    <col min="11" max="12" width="0" hidden="1" customWidth="1"/>
  </cols>
  <sheetData>
    <row r="1" spans="1:16" x14ac:dyDescent="0.3">
      <c r="C1" s="119" t="s">
        <v>8</v>
      </c>
      <c r="D1" s="119"/>
      <c r="E1" s="120"/>
      <c r="F1" s="121" t="s">
        <v>9</v>
      </c>
      <c r="G1" s="121"/>
      <c r="H1" s="121"/>
      <c r="K1" t="str">
        <f>IF(Trends!$C$3="","","MTD Trend For " &amp; Trends!$C$3)</f>
        <v>MTD Trend For Client Satisfaction Score</v>
      </c>
      <c r="L1" t="str">
        <f>IF(Trends!$C$3="","","YTD Trend For " &amp; Trends!$C$3)</f>
        <v>YTD Trend For Client Satisfaction Score</v>
      </c>
      <c r="O1" t="s">
        <v>25</v>
      </c>
      <c r="P1" t="s">
        <v>26</v>
      </c>
    </row>
    <row r="2" spans="1:16" ht="15" customHeight="1" x14ac:dyDescent="0.3">
      <c r="A2" s="19" t="s">
        <v>18</v>
      </c>
      <c r="B2" s="19" t="s">
        <v>17</v>
      </c>
      <c r="C2" s="20" t="s">
        <v>11</v>
      </c>
      <c r="D2" s="20" t="s">
        <v>12</v>
      </c>
      <c r="E2" s="21" t="s">
        <v>13</v>
      </c>
      <c r="F2" s="22" t="s">
        <v>11</v>
      </c>
      <c r="G2" s="22" t="s">
        <v>12</v>
      </c>
      <c r="H2" s="22" t="s">
        <v>13</v>
      </c>
      <c r="I2" s="23"/>
      <c r="O2" t="str">
        <f>_xlfn.UNICHAR(9650)</f>
        <v>▲</v>
      </c>
      <c r="P2" t="str">
        <f>_xlfn.UNICHAR(9660)</f>
        <v>▼</v>
      </c>
    </row>
    <row r="3" spans="1:16" ht="15" customHeight="1" x14ac:dyDescent="0.3">
      <c r="A3" s="29">
        <f>DATE(YEAR(B3)-1,MONTH(B3),DAY(B3))</f>
        <v>44927</v>
      </c>
      <c r="B3" s="29">
        <f>'KPI Input_ Actual'!E1</f>
        <v>45292</v>
      </c>
      <c r="C3" s="26">
        <f>VLOOKUP(Trends!$C$3,'KPI Input_ Actual'!C:XFD,MATCH($B3,'KPI Input_ Actual'!$C$1:$XFD$1,0),0)</f>
        <v>331</v>
      </c>
      <c r="D3" s="26">
        <f>VLOOKUP(Trends!$C$3,'KPI Input - Target'!$C:$XFD,MATCH($B3,'KPI Input - Target'!$C$1:$XFD$1,0),0)</f>
        <v>342.82</v>
      </c>
      <c r="E3" s="27">
        <f>VLOOKUP(Trends!$C$3,'KPI Input - PY'!C:XFD,MATCH(A3,'KPI Input - PY'!$C$1:$XFD$1,0),0)</f>
        <v>368.68</v>
      </c>
      <c r="F3" s="28">
        <f>VLOOKUP(Trends!$C$3,'KPI Input_ Actual'!C:XFD,MATCH($B3,'KPI Input_ Actual'!$C$1:$XFD$1,0)+1,0)</f>
        <v>331</v>
      </c>
      <c r="G3" s="28">
        <f>VLOOKUP(Trends!$C$3,'KPI Input - Target'!C:XFD,MATCH(B3,'KPI Input - Target'!$C$1:$XFD$1,0)+1,0)</f>
        <v>226.25</v>
      </c>
      <c r="H3" s="28">
        <f>VLOOKUP(Trends!$C$3,'KPI Input - PY'!$C:$XFD,MATCH(A3,'KPI Input - PY'!$C$1:$XFD$1,0),0)</f>
        <v>368.68</v>
      </c>
    </row>
    <row r="4" spans="1:16" ht="15" customHeight="1" x14ac:dyDescent="0.3">
      <c r="A4" s="29">
        <f t="shared" ref="A4:A14" si="0">DATE(YEAR(B4)-1,MONTH(B4),DAY(B4))</f>
        <v>44958</v>
      </c>
      <c r="B4" s="29">
        <f>EDATE(B3,1)</f>
        <v>45323</v>
      </c>
      <c r="C4" s="26">
        <f>VLOOKUP(Trends!$C$3,'KPI Input_ Actual'!C:XFD,MATCH($B4,'KPI Input_ Actual'!$C$1:$XFD$1,0),0)</f>
        <v>348</v>
      </c>
      <c r="D4" s="26">
        <f>VLOOKUP(Trends!$C$3,'KPI Input - Target'!$C:$XFD,MATCH($B4,'KPI Input - Target'!$C$1:$XFD$1,0),0)</f>
        <v>241.88</v>
      </c>
      <c r="E4" s="27">
        <f>VLOOKUP(Trends!$C$3,'KPI Input - PY'!C:XFD,MATCH(A4,'KPI Input - PY'!$C$1:$XFD$1,0),0)</f>
        <v>422.13</v>
      </c>
      <c r="F4" s="28">
        <f>VLOOKUP(Trends!$C$3,'KPI Input_ Actual'!C:XFD,MATCH($B4,'KPI Input_ Actual'!$C$1:$XFD$1,0)+1,0)</f>
        <v>679</v>
      </c>
      <c r="G4" s="28">
        <f>VLOOKUP(Trends!$C$3,'KPI Input - Target'!C:XFD,MATCH(B4,'KPI Input - Target'!$C$1:$XFD$1,0)+1,0)</f>
        <v>243.77</v>
      </c>
      <c r="H4" s="28">
        <f>VLOOKUP(Trends!$C$3,'KPI Input - PY'!$C:$XFD,MATCH(A4,'KPI Input - PY'!$C$1:$XFD$1,0),0)</f>
        <v>422.13</v>
      </c>
    </row>
    <row r="5" spans="1:16" ht="15" customHeight="1" x14ac:dyDescent="0.3">
      <c r="A5" s="29">
        <f t="shared" si="0"/>
        <v>44986</v>
      </c>
      <c r="B5" s="29">
        <f t="shared" ref="B5:B14" si="1">EDATE(B4,1)</f>
        <v>45352</v>
      </c>
      <c r="C5" s="26">
        <f>VLOOKUP(Trends!$C$3,'KPI Input_ Actual'!C:XFD,MATCH($B5,'KPI Input_ Actual'!$C$1:$XFD$1,0),0)</f>
        <v>50</v>
      </c>
      <c r="D5" s="26">
        <f>VLOOKUP(Trends!$C$3,'KPI Input - Target'!$C:$XFD,MATCH($B5,'KPI Input - Target'!$C$1:$XFD$1,0),0)</f>
        <v>16.96</v>
      </c>
      <c r="E5" s="27">
        <f>VLOOKUP(Trends!$C$3,'KPI Input - PY'!C:XFD,MATCH(A5,'KPI Input - PY'!$C$1:$XFD$1,0),0)</f>
        <v>42.02</v>
      </c>
      <c r="F5" s="28">
        <f>VLOOKUP(Trends!$C$3,'KPI Input_ Actual'!C:XFD,MATCH($B5,'KPI Input_ Actual'!$C$1:$XFD$1,0)+1,0)</f>
        <v>729</v>
      </c>
      <c r="G5" s="28">
        <f>VLOOKUP(Trends!$C$3,'KPI Input - Target'!C:XFD,MATCH(B5,'KPI Input - Target'!$C$1:$XFD$1,0)+1,0)</f>
        <v>862.99</v>
      </c>
      <c r="H5" s="28">
        <f>VLOOKUP(Trends!$C$3,'KPI Input - PY'!$C:$XFD,MATCH(A5,'KPI Input - PY'!$C$1:$XFD$1,0),0)</f>
        <v>42.02</v>
      </c>
    </row>
    <row r="6" spans="1:16" ht="15" customHeight="1" x14ac:dyDescent="0.3">
      <c r="A6" s="29">
        <f t="shared" si="0"/>
        <v>45017</v>
      </c>
      <c r="B6" s="29">
        <f t="shared" si="1"/>
        <v>45383</v>
      </c>
      <c r="C6" s="26">
        <f>VLOOKUP(Trends!$C$3,'KPI Input_ Actual'!C:XFD,MATCH($B6,'KPI Input_ Actual'!$C$1:$XFD$1,0),0)</f>
        <v>231</v>
      </c>
      <c r="D6" s="26">
        <f>VLOOKUP(Trends!$C$3,'KPI Input - Target'!$C:$XFD,MATCH($B6,'KPI Input - Target'!$C$1:$XFD$1,0),0)</f>
        <v>83.37</v>
      </c>
      <c r="E6" s="27">
        <f>VLOOKUP(Trends!$C$3,'KPI Input - PY'!C:XFD,MATCH(A6,'KPI Input - PY'!$C$1:$XFD$1,0),0)</f>
        <v>55.27</v>
      </c>
      <c r="F6" s="28">
        <f>VLOOKUP(Trends!$C$3,'KPI Input_ Actual'!C:XFD,MATCH($B6,'KPI Input_ Actual'!$C$1:$XFD$1,0)+1,0)</f>
        <v>960</v>
      </c>
      <c r="G6" s="28">
        <f>VLOOKUP(Trends!$C$3,'KPI Input - Target'!C:XFD,MATCH(B6,'KPI Input - Target'!$C$1:$XFD$1,0)+1,0)</f>
        <v>422.38</v>
      </c>
      <c r="H6" s="28">
        <f>VLOOKUP(Trends!$C$3,'KPI Input - PY'!$C:$XFD,MATCH(A6,'KPI Input - PY'!$C$1:$XFD$1,0),0)</f>
        <v>55.27</v>
      </c>
    </row>
    <row r="7" spans="1:16" ht="15" customHeight="1" x14ac:dyDescent="0.3">
      <c r="A7" s="29">
        <f t="shared" si="0"/>
        <v>45047</v>
      </c>
      <c r="B7" s="29">
        <f t="shared" si="1"/>
        <v>45413</v>
      </c>
      <c r="C7" s="26">
        <f>VLOOKUP(Trends!$C$3,'KPI Input_ Actual'!C:XFD,MATCH($B7,'KPI Input_ Actual'!$C$1:$XFD$1,0),0)</f>
        <v>496</v>
      </c>
      <c r="D7" s="26">
        <f>VLOOKUP(Trends!$C$3,'KPI Input - Target'!$C:$XFD,MATCH($B7,'KPI Input - Target'!$C$1:$XFD$1,0),0)</f>
        <v>14.12</v>
      </c>
      <c r="E7" s="27">
        <f>VLOOKUP(Trends!$C$3,'KPI Input - PY'!C:XFD,MATCH(A7,'KPI Input - PY'!$C$1:$XFD$1,0),0)</f>
        <v>257.13</v>
      </c>
      <c r="F7" s="28">
        <f>VLOOKUP(Trends!$C$3,'KPI Input_ Actual'!C:XFD,MATCH($B7,'KPI Input_ Actual'!$C$1:$XFD$1,0)+1,0)</f>
        <v>1456</v>
      </c>
      <c r="G7" s="28">
        <f>VLOOKUP(Trends!$C$3,'KPI Input - Target'!C:XFD,MATCH(B7,'KPI Input - Target'!$C$1:$XFD$1,0)+1,0)</f>
        <v>966.58</v>
      </c>
      <c r="H7" s="28">
        <f>VLOOKUP(Trends!$C$3,'KPI Input - PY'!$C:$XFD,MATCH(A7,'KPI Input - PY'!$C$1:$XFD$1,0),0)</f>
        <v>257.13</v>
      </c>
    </row>
    <row r="8" spans="1:16" ht="15" customHeight="1" x14ac:dyDescent="0.3">
      <c r="A8" s="29">
        <f t="shared" si="0"/>
        <v>45078</v>
      </c>
      <c r="B8" s="29">
        <f t="shared" si="1"/>
        <v>45444</v>
      </c>
      <c r="C8" s="26">
        <f>VLOOKUP(Trends!$C$3,'KPI Input_ Actual'!C:XFD,MATCH($B8,'KPI Input_ Actual'!$C$1:$XFD$1,0),0)</f>
        <v>42</v>
      </c>
      <c r="D8" s="26">
        <f>VLOOKUP(Trends!$C$3,'KPI Input - Target'!$C:$XFD,MATCH($B8,'KPI Input - Target'!$C$1:$XFD$1,0),0)</f>
        <v>50.45</v>
      </c>
      <c r="E8" s="27">
        <f>VLOOKUP(Trends!$C$3,'KPI Input - PY'!C:XFD,MATCH(A8,'KPI Input - PY'!$C$1:$XFD$1,0),0)</f>
        <v>13.53</v>
      </c>
      <c r="F8" s="28">
        <f>VLOOKUP(Trends!$C$3,'KPI Input_ Actual'!C:XFD,MATCH($B8,'KPI Input_ Actual'!$C$1:$XFD$1,0)+1,0)</f>
        <v>1498</v>
      </c>
      <c r="G8" s="28">
        <f>VLOOKUP(Trends!$C$3,'KPI Input - Target'!C:XFD,MATCH(B8,'KPI Input - Target'!$C$1:$XFD$1,0)+1,0)</f>
        <v>1159.5999999999999</v>
      </c>
      <c r="H8" s="28">
        <f>VLOOKUP(Trends!$C$3,'KPI Input - PY'!$C:$XFD,MATCH(A8,'KPI Input - PY'!$C$1:$XFD$1,0),0)</f>
        <v>13.53</v>
      </c>
    </row>
    <row r="9" spans="1:16" ht="15" customHeight="1" x14ac:dyDescent="0.3">
      <c r="A9" s="29">
        <f t="shared" si="0"/>
        <v>45108</v>
      </c>
      <c r="B9" s="29">
        <f t="shared" si="1"/>
        <v>45474</v>
      </c>
      <c r="C9" s="26">
        <f>VLOOKUP(Trends!$C$3,'KPI Input_ Actual'!C:XFD,MATCH($B9,'KPI Input_ Actual'!$C$1:$XFD$1,0),0)</f>
        <v>272</v>
      </c>
      <c r="D9" s="26">
        <f>VLOOKUP(Trends!$C$3,'KPI Input - Target'!$C:$XFD,MATCH($B9,'KPI Input - Target'!$C$1:$XFD$1,0),0)</f>
        <v>54.01</v>
      </c>
      <c r="E9" s="27">
        <f>VLOOKUP(Trends!$C$3,'KPI Input - PY'!C:XFD,MATCH(A9,'KPI Input - PY'!$C$1:$XFD$1,0),0)</f>
        <v>187.69</v>
      </c>
      <c r="F9" s="28">
        <f>VLOOKUP(Trends!$C$3,'KPI Input_ Actual'!C:XFD,MATCH($B9,'KPI Input_ Actual'!$C$1:$XFD$1,0)+1,0)</f>
        <v>1770</v>
      </c>
      <c r="G9" s="28">
        <f>VLOOKUP(Trends!$C$3,'KPI Input - Target'!C:XFD,MATCH(B9,'KPI Input - Target'!$C$1:$XFD$1,0)+1,0)</f>
        <v>1673.65</v>
      </c>
      <c r="H9" s="28">
        <f>VLOOKUP(Trends!$C$3,'KPI Input - PY'!$C:$XFD,MATCH(A9,'KPI Input - PY'!$C$1:$XFD$1,0),0)</f>
        <v>187.69</v>
      </c>
    </row>
    <row r="10" spans="1:16" ht="15" customHeight="1" x14ac:dyDescent="0.3">
      <c r="A10" s="29">
        <f t="shared" si="0"/>
        <v>45139</v>
      </c>
      <c r="B10" s="29">
        <f t="shared" si="1"/>
        <v>45505</v>
      </c>
      <c r="C10" s="26">
        <f>VLOOKUP(Trends!$C$3,'KPI Input_ Actual'!C:XFD,MATCH($B10,'KPI Input_ Actual'!$C$1:$XFD$1,0),0)</f>
        <v>285</v>
      </c>
      <c r="D10" s="26">
        <f>VLOOKUP(Trends!$C$3,'KPI Input - Target'!$C:$XFD,MATCH($B10,'KPI Input - Target'!$C$1:$XFD$1,0),0)</f>
        <v>105.49</v>
      </c>
      <c r="E10" s="27">
        <f>VLOOKUP(Trends!$C$3,'KPI Input - PY'!C:XFD,MATCH(A10,'KPI Input - PY'!$C$1:$XFD$1,0),0)</f>
        <v>63.46</v>
      </c>
      <c r="F10" s="28">
        <f>VLOOKUP(Trends!$C$3,'KPI Input_ Actual'!C:XFD,MATCH($B10,'KPI Input_ Actual'!$C$1:$XFD$1,0)+1,0)</f>
        <v>2055</v>
      </c>
      <c r="G10" s="28">
        <f>VLOOKUP(Trends!$C$3,'KPI Input - Target'!C:XFD,MATCH(B10,'KPI Input - Target'!$C$1:$XFD$1,0)+1,0)</f>
        <v>45.6</v>
      </c>
      <c r="H10" s="28">
        <f>VLOOKUP(Trends!$C$3,'KPI Input - PY'!$C:$XFD,MATCH(A10,'KPI Input - PY'!$C$1:$XFD$1,0),0)</f>
        <v>63.46</v>
      </c>
    </row>
    <row r="11" spans="1:16" ht="15" customHeight="1" x14ac:dyDescent="0.3">
      <c r="A11" s="29">
        <f t="shared" si="0"/>
        <v>45170</v>
      </c>
      <c r="B11" s="29">
        <f t="shared" si="1"/>
        <v>45536</v>
      </c>
      <c r="C11" s="26">
        <f>VLOOKUP(Trends!$C$3,'KPI Input_ Actual'!C:XFD,MATCH($B11,'KPI Input_ Actual'!$C$1:$XFD$1,0),0)</f>
        <v>331</v>
      </c>
      <c r="D11" s="26">
        <f>VLOOKUP(Trends!$C$3,'KPI Input - Target'!$C:$XFD,MATCH($B11,'KPI Input - Target'!$C$1:$XFD$1,0),0)</f>
        <v>107.75</v>
      </c>
      <c r="E11" s="27">
        <f>VLOOKUP(Trends!$C$3,'KPI Input - PY'!C:XFD,MATCH(A11,'KPI Input - PY'!$C$1:$XFD$1,0),0)</f>
        <v>130.99</v>
      </c>
      <c r="F11" s="28">
        <f>VLOOKUP(Trends!$C$3,'KPI Input_ Actual'!C:XFD,MATCH($B11,'KPI Input_ Actual'!$C$1:$XFD$1,0)+1,0)</f>
        <v>2386</v>
      </c>
      <c r="G11" s="28">
        <f>VLOOKUP(Trends!$C$3,'KPI Input - Target'!C:XFD,MATCH(B11,'KPI Input - Target'!$C$1:$XFD$1,0)+1,0)</f>
        <v>699.93</v>
      </c>
      <c r="H11" s="28">
        <f>VLOOKUP(Trends!$C$3,'KPI Input - PY'!$C:$XFD,MATCH(A11,'KPI Input - PY'!$C$1:$XFD$1,0),0)</f>
        <v>130.99</v>
      </c>
    </row>
    <row r="12" spans="1:16" ht="15" customHeight="1" x14ac:dyDescent="0.3">
      <c r="A12" s="29">
        <f t="shared" si="0"/>
        <v>45200</v>
      </c>
      <c r="B12" s="29">
        <f t="shared" si="1"/>
        <v>45566</v>
      </c>
      <c r="C12" s="26">
        <f>VLOOKUP(Trends!$C$3,'KPI Input_ Actual'!C:XFD,MATCH($B12,'KPI Input_ Actual'!$C$1:$XFD$1,0),0)</f>
        <v>164</v>
      </c>
      <c r="D12" s="26">
        <f>VLOOKUP(Trends!$C$3,'KPI Input - Target'!$C:$XFD,MATCH($B12,'KPI Input - Target'!$C$1:$XFD$1,0),0)</f>
        <v>96.91</v>
      </c>
      <c r="E12" s="27">
        <f>VLOOKUP(Trends!$C$3,'KPI Input - PY'!C:XFD,MATCH(A12,'KPI Input - PY'!$C$1:$XFD$1,0),0)</f>
        <v>155.38</v>
      </c>
      <c r="F12" s="28">
        <f>VLOOKUP(Trends!$C$3,'KPI Input_ Actual'!C:XFD,MATCH($B12,'KPI Input_ Actual'!$C$1:$XFD$1,0)+1,0)</f>
        <v>2550</v>
      </c>
      <c r="G12" s="28">
        <f>VLOOKUP(Trends!$C$3,'KPI Input - Target'!C:XFD,MATCH(B12,'KPI Input - Target'!$C$1:$XFD$1,0)+1,0)</f>
        <v>2221.8200000000002</v>
      </c>
      <c r="H12" s="28">
        <f>VLOOKUP(Trends!$C$3,'KPI Input - PY'!$C:$XFD,MATCH(A12,'KPI Input - PY'!$C$1:$XFD$1,0),0)</f>
        <v>155.38</v>
      </c>
    </row>
    <row r="13" spans="1:16" ht="15" customHeight="1" x14ac:dyDescent="0.3">
      <c r="A13" s="29">
        <f t="shared" si="0"/>
        <v>45231</v>
      </c>
      <c r="B13" s="29">
        <f t="shared" si="1"/>
        <v>45597</v>
      </c>
      <c r="C13" s="26">
        <f>VLOOKUP(Trends!$C$3,'KPI Input_ Actual'!C:XFD,MATCH($B13,'KPI Input_ Actual'!$C$1:$XFD$1,0),0)</f>
        <v>497</v>
      </c>
      <c r="D13" s="26">
        <f>VLOOKUP(Trends!$C$3,'KPI Input - Target'!$C:$XFD,MATCH($B13,'KPI Input - Target'!$C$1:$XFD$1,0),0)</f>
        <v>489.92</v>
      </c>
      <c r="E13" s="27">
        <f>VLOOKUP(Trends!$C$3,'KPI Input - PY'!C:XFD,MATCH(A13,'KPI Input - PY'!$C$1:$XFD$1,0),0)</f>
        <v>169.84</v>
      </c>
      <c r="F13" s="28">
        <f>VLOOKUP(Trends!$C$3,'KPI Input_ Actual'!C:XFD,MATCH($B13,'KPI Input_ Actual'!$C$1:$XFD$1,0)+1,0)</f>
        <v>3047</v>
      </c>
      <c r="G13" s="28">
        <f>VLOOKUP(Trends!$C$3,'KPI Input - Target'!C:XFD,MATCH(B13,'KPI Input - Target'!$C$1:$XFD$1,0)+1,0)</f>
        <v>2914.33</v>
      </c>
      <c r="H13" s="28">
        <f>VLOOKUP(Trends!$C$3,'KPI Input - PY'!$C:$XFD,MATCH(A13,'KPI Input - PY'!$C$1:$XFD$1,0),0)</f>
        <v>169.84</v>
      </c>
    </row>
    <row r="14" spans="1:16" ht="15" customHeight="1" x14ac:dyDescent="0.3">
      <c r="A14" s="29">
        <f t="shared" si="0"/>
        <v>45261</v>
      </c>
      <c r="B14" s="29">
        <f t="shared" si="1"/>
        <v>45627</v>
      </c>
      <c r="C14" s="26">
        <f>VLOOKUP(Trends!$C$3,'KPI Input_ Actual'!C:XFD,MATCH($B14,'KPI Input_ Actual'!$C$1:$XFD$1,0),0)</f>
        <v>248</v>
      </c>
      <c r="D14" s="26">
        <f>VLOOKUP(Trends!$C$3,'KPI Input - Target'!$C:$XFD,MATCH($B14,'KPI Input - Target'!$C$1:$XFD$1,0),0)</f>
        <v>268.22000000000003</v>
      </c>
      <c r="E14" s="27">
        <f>VLOOKUP(Trends!$C$3,'KPI Input - PY'!C:XFD,MATCH(A14,'KPI Input - PY'!$C$1:$XFD$1,0),0)</f>
        <v>243.95</v>
      </c>
      <c r="F14" s="28">
        <f>VLOOKUP(Trends!$C$3,'KPI Input_ Actual'!C:XFD,MATCH($B14,'KPI Input_ Actual'!$C$1:$XFD$1,0)+1,0)</f>
        <v>3295</v>
      </c>
      <c r="G14" s="28">
        <f>VLOOKUP(Trends!$C$3,'KPI Input - Target'!C:XFD,MATCH(B14,'KPI Input - Target'!$C$1:$XFD$1,0)+1,0)</f>
        <v>1935.03</v>
      </c>
      <c r="H14" s="28">
        <f>VLOOKUP(Trends!$C$3,'KPI Input - PY'!$C:$XFD,MATCH(A14,'KPI Input - PY'!$C$1:$XFD$1,0),0)</f>
        <v>243.95</v>
      </c>
    </row>
    <row r="15" spans="1:16" ht="15" customHeight="1" x14ac:dyDescent="0.3"/>
    <row r="16" spans="1:16" ht="15" customHeight="1" x14ac:dyDescent="0.3"/>
    <row r="17" ht="15" customHeight="1" x14ac:dyDescent="0.3"/>
    <row r="18" ht="15" customHeight="1" x14ac:dyDescent="0.3"/>
    <row r="19" ht="15" customHeight="1" x14ac:dyDescent="0.3"/>
  </sheetData>
  <mergeCells count="2">
    <mergeCell ref="C1:E1"/>
    <mergeCell ref="F1:H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9bc677-a3f4-4b84-b85d-04135ea7a2a7">
      <Terms xmlns="http://schemas.microsoft.com/office/infopath/2007/PartnerControls"/>
    </lcf76f155ced4ddcb4097134ff3c332f>
    <TaxCatchAll xmlns="bdcca40b-3844-4832-86b7-f8ce99a328d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E148CA27649B4EAFAFC6BEA708B8CB" ma:contentTypeVersion="12" ma:contentTypeDescription="Create a new document." ma:contentTypeScope="" ma:versionID="db17e33e658cfb9a248945fc1ac1b3c9">
  <xsd:schema xmlns:xsd="http://www.w3.org/2001/XMLSchema" xmlns:xs="http://www.w3.org/2001/XMLSchema" xmlns:p="http://schemas.microsoft.com/office/2006/metadata/properties" xmlns:ns2="fb9bc677-a3f4-4b84-b85d-04135ea7a2a7" xmlns:ns3="bdcca40b-3844-4832-86b7-f8ce99a328d4" targetNamespace="http://schemas.microsoft.com/office/2006/metadata/properties" ma:root="true" ma:fieldsID="d6f3b3422a701700a0aa7dabd4e1b0cf" ns2:_="" ns3:_="">
    <xsd:import namespace="fb9bc677-a3f4-4b84-b85d-04135ea7a2a7"/>
    <xsd:import namespace="bdcca40b-3844-4832-86b7-f8ce99a328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9bc677-a3f4-4b84-b85d-04135ea7a2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492ee74-ae25-4f8c-8c81-80a21a21df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cca40b-3844-4832-86b7-f8ce99a328d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ab8f6f7-971c-4858-9e35-2932bb6a294e}" ma:internalName="TaxCatchAll" ma:showField="CatchAllData" ma:web="bdcca40b-3844-4832-86b7-f8ce99a328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7D3CF4-EC11-4A6D-8D77-8897B531C837}">
  <ds:schemaRefs>
    <ds:schemaRef ds:uri="http://schemas.microsoft.com/office/2006/metadata/properties"/>
    <ds:schemaRef ds:uri="http://schemas.microsoft.com/office/infopath/2007/PartnerControls"/>
    <ds:schemaRef ds:uri="fb9bc677-a3f4-4b84-b85d-04135ea7a2a7"/>
    <ds:schemaRef ds:uri="bdcca40b-3844-4832-86b7-f8ce99a328d4"/>
  </ds:schemaRefs>
</ds:datastoreItem>
</file>

<file path=customXml/itemProps2.xml><?xml version="1.0" encoding="utf-8"?>
<ds:datastoreItem xmlns:ds="http://schemas.openxmlformats.org/officeDocument/2006/customXml" ds:itemID="{9D16D87B-0E82-4A3B-AE5B-50BD699EB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9bc677-a3f4-4b84-b85d-04135ea7a2a7"/>
    <ds:schemaRef ds:uri="bdcca40b-3844-4832-86b7-f8ce99a328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AC5700-7B55-49A3-B226-6201F6601E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Home</vt:lpstr>
      <vt:lpstr>KPI Dashboard</vt:lpstr>
      <vt:lpstr>Trends</vt:lpstr>
      <vt:lpstr>KPI Input_ Actual</vt:lpstr>
      <vt:lpstr>KPI Input - Target</vt:lpstr>
      <vt:lpstr>KPI Input - PY</vt:lpstr>
      <vt:lpstr>KPI Definition</vt:lpstr>
      <vt:lpstr>Support</vt:lpstr>
      <vt:lpstr>Down_Arrow</vt:lpstr>
      <vt:lpstr>Up_Arrow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Pawnee Singh</dc:creator>
  <cp:lastModifiedBy>Sakshi Singh</cp:lastModifiedBy>
  <dcterms:created xsi:type="dcterms:W3CDTF">2024-10-01T06:29:30Z</dcterms:created>
  <dcterms:modified xsi:type="dcterms:W3CDTF">2024-12-05T08:45:57Z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0x010100E4E148CA27649B4EAFAFC6BEA708B8CB</vt:lpwstr>
  </property>
</Properties>
</file>